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tantin.pop\Desktop\JUNIOR\"/>
    </mc:Choice>
  </mc:AlternateContent>
  <bookViews>
    <workbookView xWindow="210" yWindow="75" windowWidth="18255" windowHeight="11760" tabRatio="916"/>
  </bookViews>
  <sheets>
    <sheet name="DG cu surse de fin" sheetId="28" r:id="rId1"/>
    <sheet name="DG lei" sheetId="7" r:id="rId2"/>
    <sheet name="D01" sheetId="6" r:id="rId3"/>
    <sheet name="D02" sheetId="12" r:id="rId4"/>
    <sheet name="D03" sheetId="15" r:id="rId5"/>
    <sheet name="D04" sheetId="17" r:id="rId6"/>
    <sheet name="D05" sheetId="20" r:id="rId7"/>
    <sheet name="D06" sheetId="22" r:id="rId8"/>
    <sheet name="D07" sheetId="23" r:id="rId9"/>
    <sheet name="D08" sheetId="25" r:id="rId10"/>
    <sheet name="D09" sheetId="27" r:id="rId11"/>
    <sheet name="1.2.1. " sheetId="18" r:id="rId12"/>
    <sheet name="1.2.2. " sheetId="19" r:id="rId13"/>
    <sheet name="1.2.3. " sheetId="21" r:id="rId14"/>
    <sheet name="1.3." sheetId="24" r:id="rId15"/>
    <sheet name="2.1" sheetId="16" r:id="rId16"/>
    <sheet name="2.2" sheetId="26" r:id="rId17"/>
    <sheet name="4.1.1." sheetId="8" r:id="rId18"/>
    <sheet name="4.1.2. " sheetId="13" r:id="rId19"/>
    <sheet name="4.1.3." sheetId="14" r:id="rId20"/>
    <sheet name="4.2. " sheetId="9" r:id="rId21"/>
    <sheet name=" 4.3." sheetId="10" r:id="rId22"/>
    <sheet name=" 4.5." sheetId="11" r:id="rId23"/>
  </sheets>
  <definedNames>
    <definedName name="_xlnm.Print_Area" localSheetId="21">' 4.3.'!$A$1:$F$35</definedName>
    <definedName name="_xlnm.Print_Area" localSheetId="11">'1.2.1. '!$A$1:$F$15</definedName>
    <definedName name="_xlnm.Print_Area" localSheetId="12">'1.2.2. '!$A$1:$F$20</definedName>
    <definedName name="_xlnm.Print_Area" localSheetId="13">'1.2.3. '!$A$1:$F$45</definedName>
    <definedName name="_xlnm.Print_Area" localSheetId="14">'1.3.'!$A$1:$F$16</definedName>
    <definedName name="_xlnm.Print_Area" localSheetId="15">'2.1'!$A$1:$F$68</definedName>
    <definedName name="_xlnm.Print_Area" localSheetId="16">'2.2'!$A$1:$F$40</definedName>
    <definedName name="_xlnm.Print_Area" localSheetId="17">'4.1.1.'!$A$1:$F$162</definedName>
    <definedName name="_xlnm.Print_Area" localSheetId="18">'4.1.2. '!$A$1:$F$25</definedName>
    <definedName name="_xlnm.Print_Area" localSheetId="19">'4.1.3.'!$A$1:$F$18</definedName>
    <definedName name="_xlnm.Print_Area" localSheetId="20">'4.2. '!$A$1:$F$17</definedName>
    <definedName name="_xlnm.Print_Area" localSheetId="2">'D01'!$A$1:$E$30</definedName>
    <definedName name="_xlnm.Print_Area" localSheetId="3">'D02'!$A$1:$E$27</definedName>
    <definedName name="_xlnm.Print_Area" localSheetId="4">'D03'!$A$1:$E$27</definedName>
    <definedName name="_xlnm.Print_Area" localSheetId="5">'D04'!$A$1:$E$27</definedName>
    <definedName name="_xlnm.Print_Area" localSheetId="6">'D05'!$A$1:$E$27</definedName>
    <definedName name="_xlnm.Print_Area" localSheetId="7">'D06'!$A$1:$E$26</definedName>
    <definedName name="_xlnm.Print_Area" localSheetId="8">'D07'!$A$1:$E$26</definedName>
    <definedName name="_xlnm.Print_Area" localSheetId="9">'D08'!$A$1:$E$33</definedName>
    <definedName name="_xlnm.Print_Area" localSheetId="10">'D09'!$A$1:$E$30</definedName>
    <definedName name="_xlnm.Print_Area" localSheetId="1">'DG lei'!$A$1:$E$90</definedName>
  </definedNames>
  <calcPr calcId="152511"/>
</workbook>
</file>

<file path=xl/calcChain.xml><?xml version="1.0" encoding="utf-8"?>
<calcChain xmlns="http://schemas.openxmlformats.org/spreadsheetml/2006/main">
  <c r="F51" i="28" l="1"/>
  <c r="F47" i="28"/>
  <c r="C66" i="28" l="1"/>
  <c r="C82" i="28" l="1"/>
  <c r="D81" i="28"/>
  <c r="E81" i="28" s="1"/>
  <c r="D80" i="28"/>
  <c r="D82" i="28" s="1"/>
  <c r="D76" i="28"/>
  <c r="D74" i="28"/>
  <c r="E74" i="28" s="1"/>
  <c r="D72" i="28"/>
  <c r="E72" i="28" s="1"/>
  <c r="D70" i="28"/>
  <c r="E70" i="28" s="1"/>
  <c r="D67" i="28"/>
  <c r="E67" i="28" s="1"/>
  <c r="G67" i="28" s="1"/>
  <c r="D62" i="28"/>
  <c r="E62" i="28" s="1"/>
  <c r="G62" i="28" s="1"/>
  <c r="C60" i="28"/>
  <c r="D60" i="28" s="1"/>
  <c r="E60" i="28" s="1"/>
  <c r="G60" i="28" s="1"/>
  <c r="D59" i="28"/>
  <c r="E59" i="28" s="1"/>
  <c r="G59" i="28" s="1"/>
  <c r="D58" i="28"/>
  <c r="E58" i="28" s="1"/>
  <c r="G58" i="28" s="1"/>
  <c r="D57" i="28"/>
  <c r="E57" i="28" s="1"/>
  <c r="D56" i="28"/>
  <c r="E56" i="28" s="1"/>
  <c r="D55" i="28"/>
  <c r="E55" i="28" s="1"/>
  <c r="D50" i="28"/>
  <c r="E50" i="28" s="1"/>
  <c r="D49" i="28"/>
  <c r="E49" i="28" s="1"/>
  <c r="E48" i="28"/>
  <c r="D48" i="28"/>
  <c r="D47" i="28"/>
  <c r="C46" i="28"/>
  <c r="E45" i="28"/>
  <c r="D45" i="28"/>
  <c r="D44" i="28"/>
  <c r="D43" i="28" s="1"/>
  <c r="C43" i="28"/>
  <c r="E42" i="28"/>
  <c r="D42" i="28"/>
  <c r="D41" i="28"/>
  <c r="E41" i="28" s="1"/>
  <c r="D40" i="28"/>
  <c r="E40" i="28" s="1"/>
  <c r="D39" i="28"/>
  <c r="E39" i="28" s="1"/>
  <c r="D38" i="28"/>
  <c r="E38" i="28" s="1"/>
  <c r="D37" i="28"/>
  <c r="E37" i="28" s="1"/>
  <c r="D36" i="28"/>
  <c r="E36" i="28" s="1"/>
  <c r="C35" i="28"/>
  <c r="D34" i="28"/>
  <c r="E34" i="28" s="1"/>
  <c r="D33" i="28"/>
  <c r="E33" i="28" s="1"/>
  <c r="D32" i="28"/>
  <c r="E32" i="28" s="1"/>
  <c r="D31" i="28"/>
  <c r="E31" i="28" s="1"/>
  <c r="D30" i="28"/>
  <c r="E30" i="28" s="1"/>
  <c r="D29" i="28"/>
  <c r="E29" i="28" s="1"/>
  <c r="C28" i="28"/>
  <c r="D23" i="28"/>
  <c r="D19" i="28"/>
  <c r="E19" i="28" s="1"/>
  <c r="D17" i="28"/>
  <c r="E17" i="28" s="1"/>
  <c r="D16" i="28"/>
  <c r="E16" i="28" s="1"/>
  <c r="D15" i="28"/>
  <c r="E80" i="28" l="1"/>
  <c r="E82" i="28" s="1"/>
  <c r="E76" i="28"/>
  <c r="C54" i="28"/>
  <c r="E46" i="28"/>
  <c r="E51" i="28" s="1"/>
  <c r="C25" i="28"/>
  <c r="C51" i="28"/>
  <c r="E23" i="28"/>
  <c r="G23" i="28" s="1"/>
  <c r="D14" i="28"/>
  <c r="E54" i="28"/>
  <c r="G54" i="28" s="1"/>
  <c r="E28" i="28"/>
  <c r="E35" i="28"/>
  <c r="D35" i="28"/>
  <c r="D54" i="28"/>
  <c r="D28" i="28"/>
  <c r="E44" i="28"/>
  <c r="E43" i="28" s="1"/>
  <c r="D46" i="28"/>
  <c r="E15" i="28"/>
  <c r="E14" i="28" s="1"/>
  <c r="D18" i="28"/>
  <c r="D24" i="28"/>
  <c r="D25" i="28" s="1"/>
  <c r="D84" i="28" l="1"/>
  <c r="E24" i="28"/>
  <c r="D51" i="28"/>
  <c r="C20" i="28"/>
  <c r="C84" i="28"/>
  <c r="E18" i="28"/>
  <c r="F18" i="28" s="1"/>
  <c r="F20" i="28" s="1"/>
  <c r="D20" i="28"/>
  <c r="E25" i="28" l="1"/>
  <c r="G25" i="28" s="1"/>
  <c r="G24" i="28"/>
  <c r="E20" i="28"/>
  <c r="C73" i="28"/>
  <c r="C71" i="28"/>
  <c r="D75" i="28"/>
  <c r="C62" i="7"/>
  <c r="C25" i="27"/>
  <c r="H25" i="27" s="1"/>
  <c r="D24" i="27"/>
  <c r="E24" i="27" s="1"/>
  <c r="D23" i="27"/>
  <c r="E23" i="27" s="1"/>
  <c r="D22" i="27"/>
  <c r="E22" i="27" s="1"/>
  <c r="D21" i="27"/>
  <c r="C20" i="27"/>
  <c r="H20" i="27" s="1"/>
  <c r="D19" i="27"/>
  <c r="D20" i="27" s="1"/>
  <c r="F36" i="26"/>
  <c r="F35" i="26"/>
  <c r="F34" i="26"/>
  <c r="F33" i="26"/>
  <c r="F32" i="26"/>
  <c r="F31" i="26"/>
  <c r="F30" i="26"/>
  <c r="F27" i="26"/>
  <c r="F26" i="26"/>
  <c r="F25" i="26"/>
  <c r="F24" i="26"/>
  <c r="F23" i="26"/>
  <c r="F20" i="26"/>
  <c r="F19" i="26"/>
  <c r="F18" i="26"/>
  <c r="F17" i="26"/>
  <c r="F16" i="26"/>
  <c r="F15" i="26"/>
  <c r="F14" i="26"/>
  <c r="F11" i="26"/>
  <c r="F10" i="26"/>
  <c r="F9" i="26"/>
  <c r="A9" i="26"/>
  <c r="A10" i="26" s="1"/>
  <c r="A11" i="26" s="1"/>
  <c r="A14" i="26" s="1"/>
  <c r="A15" i="26" s="1"/>
  <c r="A16" i="26" s="1"/>
  <c r="A17" i="26" s="1"/>
  <c r="A18" i="26" s="1"/>
  <c r="A19" i="26" s="1"/>
  <c r="A20" i="26" s="1"/>
  <c r="A23" i="26" s="1"/>
  <c r="A24" i="26" s="1"/>
  <c r="A25" i="26" s="1"/>
  <c r="A26" i="26" s="1"/>
  <c r="A27" i="26" s="1"/>
  <c r="A30" i="26" s="1"/>
  <c r="A31" i="26" s="1"/>
  <c r="A32" i="26" s="1"/>
  <c r="A33" i="26" s="1"/>
  <c r="A34" i="26" s="1"/>
  <c r="A35" i="26" s="1"/>
  <c r="A36" i="26" s="1"/>
  <c r="F8" i="26"/>
  <c r="D24" i="25"/>
  <c r="E24" i="25" s="1"/>
  <c r="D22" i="25"/>
  <c r="E22" i="25" s="1"/>
  <c r="D19" i="25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6" i="16"/>
  <c r="F15" i="16"/>
  <c r="F14" i="16"/>
  <c r="F13" i="16"/>
  <c r="F12" i="16"/>
  <c r="A12" i="16"/>
  <c r="A13" i="16" s="1"/>
  <c r="A14" i="16" s="1"/>
  <c r="A15" i="16" s="1"/>
  <c r="A16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F11" i="16"/>
  <c r="D16" i="23"/>
  <c r="E16" i="23"/>
  <c r="D21" i="23"/>
  <c r="E21" i="23"/>
  <c r="C16" i="23"/>
  <c r="F12" i="24"/>
  <c r="A12" i="24"/>
  <c r="F11" i="24"/>
  <c r="E18" i="22"/>
  <c r="D20" i="22"/>
  <c r="E20" i="22" s="1"/>
  <c r="D17" i="22"/>
  <c r="E17" i="22" s="1"/>
  <c r="D18" i="22"/>
  <c r="D16" i="22"/>
  <c r="E16" i="22"/>
  <c r="C16" i="22"/>
  <c r="D16" i="20"/>
  <c r="E16" i="20"/>
  <c r="D21" i="20"/>
  <c r="E21" i="20"/>
  <c r="C21" i="20"/>
  <c r="C16" i="20"/>
  <c r="D21" i="17"/>
  <c r="E21" i="17"/>
  <c r="C21" i="17"/>
  <c r="D16" i="15"/>
  <c r="C16" i="15"/>
  <c r="D18" i="15"/>
  <c r="E18" i="15" s="1"/>
  <c r="D19" i="15"/>
  <c r="E19" i="15" s="1"/>
  <c r="D20" i="15"/>
  <c r="D21" i="15" s="1"/>
  <c r="D17" i="15"/>
  <c r="E17" i="15" s="1"/>
  <c r="D15" i="15"/>
  <c r="E15" i="15" s="1"/>
  <c r="E16" i="15" s="1"/>
  <c r="C21" i="15"/>
  <c r="E17" i="12"/>
  <c r="D20" i="12"/>
  <c r="E20" i="12" s="1"/>
  <c r="D17" i="12"/>
  <c r="D18" i="12"/>
  <c r="E18" i="12" s="1"/>
  <c r="D23" i="6"/>
  <c r="E23" i="6" s="1"/>
  <c r="D21" i="6"/>
  <c r="E21" i="6" s="1"/>
  <c r="C21" i="23"/>
  <c r="D83" i="7"/>
  <c r="E83" i="7" s="1"/>
  <c r="D82" i="7"/>
  <c r="E82" i="7" s="1"/>
  <c r="D78" i="7"/>
  <c r="E78" i="7" s="1"/>
  <c r="D74" i="7"/>
  <c r="E74" i="7" s="1"/>
  <c r="D72" i="7"/>
  <c r="E72" i="7" s="1"/>
  <c r="D50" i="7"/>
  <c r="E50" i="7" s="1"/>
  <c r="D51" i="7"/>
  <c r="E51" i="7" s="1"/>
  <c r="E40" i="7"/>
  <c r="D40" i="7"/>
  <c r="D41" i="7"/>
  <c r="D42" i="7"/>
  <c r="D38" i="7"/>
  <c r="E38" i="7" s="1"/>
  <c r="D33" i="7"/>
  <c r="E33" i="7" s="1"/>
  <c r="D32" i="7"/>
  <c r="E32" i="7" s="1"/>
  <c r="D64" i="7"/>
  <c r="E64" i="7" s="1"/>
  <c r="D62" i="7"/>
  <c r="E62" i="7" s="1"/>
  <c r="D47" i="7"/>
  <c r="E47" i="7" s="1"/>
  <c r="D44" i="7"/>
  <c r="E44" i="7" s="1"/>
  <c r="D21" i="7"/>
  <c r="E21" i="7" s="1"/>
  <c r="D25" i="27" l="1"/>
  <c r="E75" i="28"/>
  <c r="G75" i="28" s="1"/>
  <c r="G77" i="28" s="1"/>
  <c r="E73" i="28"/>
  <c r="F73" i="28" s="1"/>
  <c r="D66" i="28"/>
  <c r="D77" i="28" s="1"/>
  <c r="C69" i="28"/>
  <c r="D69" i="28"/>
  <c r="E21" i="15"/>
  <c r="E20" i="15"/>
  <c r="E21" i="27"/>
  <c r="F13" i="24"/>
  <c r="C13" i="23" s="1"/>
  <c r="D13" i="23" s="1"/>
  <c r="D14" i="23" s="1"/>
  <c r="D22" i="23" s="1"/>
  <c r="E25" i="27"/>
  <c r="E19" i="27"/>
  <c r="E20" i="27" s="1"/>
  <c r="F21" i="26"/>
  <c r="C15" i="27" s="1"/>
  <c r="H15" i="27" s="1"/>
  <c r="F12" i="26"/>
  <c r="C14" i="27" s="1"/>
  <c r="H14" i="27" s="1"/>
  <c r="F37" i="26"/>
  <c r="C17" i="27" s="1"/>
  <c r="H17" i="27" s="1"/>
  <c r="F28" i="26"/>
  <c r="C16" i="27" s="1"/>
  <c r="H16" i="27" s="1"/>
  <c r="C20" i="25"/>
  <c r="H20" i="25" s="1"/>
  <c r="H17" i="25"/>
  <c r="C25" i="25"/>
  <c r="H25" i="25" s="1"/>
  <c r="D20" i="25"/>
  <c r="E19" i="25"/>
  <c r="E20" i="25" s="1"/>
  <c r="D23" i="25"/>
  <c r="E23" i="25" s="1"/>
  <c r="D21" i="25"/>
  <c r="E21" i="25" s="1"/>
  <c r="F64" i="16"/>
  <c r="C17" i="25" s="1"/>
  <c r="D17" i="25" s="1"/>
  <c r="E17" i="25" s="1"/>
  <c r="F46" i="16"/>
  <c r="C16" i="25" s="1"/>
  <c r="H16" i="25" s="1"/>
  <c r="F32" i="16"/>
  <c r="C15" i="25" s="1"/>
  <c r="H15" i="25" s="1"/>
  <c r="F17" i="16"/>
  <c r="E13" i="23"/>
  <c r="E14" i="23" s="1"/>
  <c r="E22" i="23" s="1"/>
  <c r="H16" i="22"/>
  <c r="F40" i="21"/>
  <c r="F39" i="21"/>
  <c r="F36" i="21"/>
  <c r="F35" i="21"/>
  <c r="F34" i="21"/>
  <c r="F33" i="21"/>
  <c r="F32" i="21"/>
  <c r="F31" i="21"/>
  <c r="F30" i="21"/>
  <c r="F29" i="21"/>
  <c r="F28" i="21"/>
  <c r="F25" i="21"/>
  <c r="F24" i="21"/>
  <c r="F23" i="21"/>
  <c r="F22" i="21"/>
  <c r="F21" i="21"/>
  <c r="F18" i="21"/>
  <c r="F17" i="21"/>
  <c r="F16" i="21"/>
  <c r="F15" i="21"/>
  <c r="F14" i="21"/>
  <c r="F13" i="21"/>
  <c r="F12" i="21"/>
  <c r="A12" i="21"/>
  <c r="A13" i="21" s="1"/>
  <c r="A14" i="21" s="1"/>
  <c r="A15" i="21" s="1"/>
  <c r="A16" i="21" s="1"/>
  <c r="A17" i="21" s="1"/>
  <c r="A18" i="21" s="1"/>
  <c r="A21" i="21" s="1"/>
  <c r="A22" i="21" s="1"/>
  <c r="A23" i="21" s="1"/>
  <c r="A24" i="21" s="1"/>
  <c r="A25" i="21" s="1"/>
  <c r="A28" i="21" s="1"/>
  <c r="A29" i="21" s="1"/>
  <c r="A30" i="21" s="1"/>
  <c r="A31" i="21" s="1"/>
  <c r="A32" i="21" s="1"/>
  <c r="A33" i="21" s="1"/>
  <c r="A34" i="21" s="1"/>
  <c r="A35" i="21" s="1"/>
  <c r="A36" i="21" s="1"/>
  <c r="A39" i="21" s="1"/>
  <c r="A40" i="21" s="1"/>
  <c r="F11" i="21"/>
  <c r="H21" i="20"/>
  <c r="H16" i="20"/>
  <c r="F16" i="19"/>
  <c r="F15" i="19"/>
  <c r="F14" i="19"/>
  <c r="F13" i="19"/>
  <c r="F12" i="19"/>
  <c r="A12" i="19"/>
  <c r="A13" i="19" s="1"/>
  <c r="A14" i="19" s="1"/>
  <c r="A15" i="19" s="1"/>
  <c r="A16" i="19" s="1"/>
  <c r="F11" i="19"/>
  <c r="D14" i="27" l="1"/>
  <c r="F41" i="21"/>
  <c r="C19" i="22" s="1"/>
  <c r="D19" i="22" s="1"/>
  <c r="D21" i="22" s="1"/>
  <c r="C77" i="28"/>
  <c r="E77" i="28" s="1"/>
  <c r="E71" i="28"/>
  <c r="E66" i="28"/>
  <c r="F66" i="28" s="1"/>
  <c r="D68" i="28"/>
  <c r="E68" i="28" s="1"/>
  <c r="F68" i="28" s="1"/>
  <c r="F65" i="16"/>
  <c r="C14" i="25"/>
  <c r="D15" i="27"/>
  <c r="E15" i="27" s="1"/>
  <c r="F17" i="19"/>
  <c r="C13" i="20" s="1"/>
  <c r="C14" i="23"/>
  <c r="C20" i="7" s="1"/>
  <c r="C18" i="27"/>
  <c r="C26" i="7" s="1"/>
  <c r="D16" i="25"/>
  <c r="E16" i="25" s="1"/>
  <c r="D15" i="25"/>
  <c r="E15" i="25" s="1"/>
  <c r="D16" i="27"/>
  <c r="E16" i="27" s="1"/>
  <c r="D17" i="27"/>
  <c r="E17" i="27" s="1"/>
  <c r="H18" i="27"/>
  <c r="E14" i="27"/>
  <c r="F38" i="26"/>
  <c r="E25" i="25"/>
  <c r="D25" i="25"/>
  <c r="E19" i="22"/>
  <c r="E21" i="22" s="1"/>
  <c r="C21" i="22"/>
  <c r="H21" i="22" s="1"/>
  <c r="F26" i="21"/>
  <c r="C22" i="23"/>
  <c r="F19" i="21"/>
  <c r="F37" i="21"/>
  <c r="D18" i="27" l="1"/>
  <c r="D26" i="27" s="1"/>
  <c r="E69" i="28"/>
  <c r="F69" i="28" s="1"/>
  <c r="F77" i="28" s="1"/>
  <c r="F83" i="28" s="1"/>
  <c r="F71" i="28"/>
  <c r="C14" i="20"/>
  <c r="D13" i="20"/>
  <c r="D14" i="20" s="1"/>
  <c r="D22" i="20" s="1"/>
  <c r="D14" i="25"/>
  <c r="D18" i="25" s="1"/>
  <c r="D26" i="25" s="1"/>
  <c r="H14" i="25"/>
  <c r="C18" i="25"/>
  <c r="E13" i="20"/>
  <c r="E14" i="20" s="1"/>
  <c r="E22" i="20" s="1"/>
  <c r="F42" i="21"/>
  <c r="C13" i="22" s="1"/>
  <c r="E18" i="27"/>
  <c r="E26" i="27" s="1"/>
  <c r="C26" i="27"/>
  <c r="I26" i="27"/>
  <c r="H26" i="27"/>
  <c r="H13" i="22" l="1"/>
  <c r="D13" i="22"/>
  <c r="E14" i="25"/>
  <c r="E18" i="25" s="1"/>
  <c r="E26" i="25" s="1"/>
  <c r="C25" i="7"/>
  <c r="H18" i="25"/>
  <c r="C26" i="25"/>
  <c r="C18" i="7"/>
  <c r="H14" i="20"/>
  <c r="C22" i="20"/>
  <c r="C14" i="22"/>
  <c r="C19" i="7" s="1"/>
  <c r="D14" i="22"/>
  <c r="D22" i="22" s="1"/>
  <c r="I26" i="25" l="1"/>
  <c r="H26" i="25"/>
  <c r="C22" i="22"/>
  <c r="H14" i="22"/>
  <c r="E13" i="22"/>
  <c r="E14" i="22" s="1"/>
  <c r="E22" i="22" s="1"/>
  <c r="F10" i="18" l="1"/>
  <c r="F11" i="18" s="1"/>
  <c r="C13" i="17" s="1"/>
  <c r="H21" i="17"/>
  <c r="H16" i="17"/>
  <c r="D13" i="17" l="1"/>
  <c r="D14" i="17" s="1"/>
  <c r="D22" i="17" s="1"/>
  <c r="E13" i="17"/>
  <c r="E14" i="17" s="1"/>
  <c r="E22" i="17" s="1"/>
  <c r="C14" i="17"/>
  <c r="C17" i="7" s="1"/>
  <c r="H14" i="17" l="1"/>
  <c r="C22" i="17"/>
  <c r="F21" i="13" l="1"/>
  <c r="C19" i="12" s="1"/>
  <c r="H19" i="12" l="1"/>
  <c r="D19" i="12"/>
  <c r="C21" i="12"/>
  <c r="F14" i="14"/>
  <c r="F13" i="14"/>
  <c r="A13" i="14"/>
  <c r="A14" i="14" s="1"/>
  <c r="F12" i="14"/>
  <c r="H21" i="15"/>
  <c r="H16" i="15"/>
  <c r="I19" i="13"/>
  <c r="F19" i="13"/>
  <c r="I18" i="13"/>
  <c r="F18" i="13"/>
  <c r="I17" i="13"/>
  <c r="F17" i="13"/>
  <c r="I16" i="13"/>
  <c r="F16" i="13"/>
  <c r="I15" i="13"/>
  <c r="F15" i="13"/>
  <c r="I14" i="13"/>
  <c r="F14" i="13"/>
  <c r="I13" i="13"/>
  <c r="F13" i="13"/>
  <c r="A13" i="13"/>
  <c r="A14" i="13" s="1"/>
  <c r="A15" i="13" s="1"/>
  <c r="A16" i="13" s="1"/>
  <c r="A17" i="13" s="1"/>
  <c r="A18" i="13" s="1"/>
  <c r="I12" i="13"/>
  <c r="F12" i="13"/>
  <c r="H16" i="12"/>
  <c r="F13" i="9"/>
  <c r="F11" i="9"/>
  <c r="F83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49" i="11"/>
  <c r="F48" i="11"/>
  <c r="F47" i="11"/>
  <c r="F46" i="11"/>
  <c r="F45" i="11"/>
  <c r="F44" i="11"/>
  <c r="F43" i="11"/>
  <c r="F42" i="11"/>
  <c r="F41" i="11"/>
  <c r="F38" i="11"/>
  <c r="F37" i="11"/>
  <c r="F34" i="11"/>
  <c r="F33" i="11"/>
  <c r="F32" i="11"/>
  <c r="F31" i="11"/>
  <c r="F30" i="11"/>
  <c r="F29" i="11"/>
  <c r="F28" i="11"/>
  <c r="A28" i="11"/>
  <c r="A29" i="11" s="1"/>
  <c r="A30" i="11" s="1"/>
  <c r="A31" i="11" s="1"/>
  <c r="A32" i="11" s="1"/>
  <c r="A33" i="11" s="1"/>
  <c r="A34" i="11" s="1"/>
  <c r="A37" i="11" s="1"/>
  <c r="A38" i="11" s="1"/>
  <c r="A41" i="11" s="1"/>
  <c r="A42" i="11" s="1"/>
  <c r="A43" i="11" s="1"/>
  <c r="A44" i="11" s="1"/>
  <c r="A45" i="11" s="1"/>
  <c r="A46" i="11" s="1"/>
  <c r="A47" i="11" s="1"/>
  <c r="A48" i="11" s="1"/>
  <c r="A49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3" i="11" s="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F11" i="11"/>
  <c r="F30" i="10"/>
  <c r="F29" i="10"/>
  <c r="F28" i="10"/>
  <c r="F26" i="10"/>
  <c r="F24" i="10"/>
  <c r="F22" i="10"/>
  <c r="F20" i="10"/>
  <c r="F17" i="10"/>
  <c r="F16" i="10"/>
  <c r="F14" i="10"/>
  <c r="A14" i="10"/>
  <c r="A16" i="10" s="1"/>
  <c r="A17" i="10" s="1"/>
  <c r="A20" i="10" s="1"/>
  <c r="A22" i="10" s="1"/>
  <c r="A24" i="10" s="1"/>
  <c r="A26" i="10" s="1"/>
  <c r="A28" i="10" s="1"/>
  <c r="A29" i="10" s="1"/>
  <c r="A30" i="10" s="1"/>
  <c r="F12" i="10"/>
  <c r="A13" i="9"/>
  <c r="F20" i="13" l="1"/>
  <c r="F22" i="13" s="1"/>
  <c r="C13" i="12" s="1"/>
  <c r="E19" i="12"/>
  <c r="E21" i="12" s="1"/>
  <c r="D21" i="12"/>
  <c r="F18" i="10"/>
  <c r="A19" i="13"/>
  <c r="F15" i="14"/>
  <c r="C13" i="15" s="1"/>
  <c r="C14" i="12"/>
  <c r="C58" i="7" s="1"/>
  <c r="H21" i="12"/>
  <c r="F50" i="11"/>
  <c r="F81" i="11"/>
  <c r="F26" i="11"/>
  <c r="F35" i="11"/>
  <c r="F39" i="11"/>
  <c r="F84" i="11"/>
  <c r="F31" i="10"/>
  <c r="F14" i="9"/>
  <c r="C18" i="6" s="1"/>
  <c r="F32" i="10" l="1"/>
  <c r="C20" i="6" s="1"/>
  <c r="C61" i="7" s="1"/>
  <c r="D13" i="15"/>
  <c r="D14" i="15" s="1"/>
  <c r="D22" i="15" s="1"/>
  <c r="C14" i="15"/>
  <c r="H13" i="12"/>
  <c r="D13" i="12"/>
  <c r="E13" i="12" s="1"/>
  <c r="E14" i="12" s="1"/>
  <c r="F85" i="11"/>
  <c r="C22" i="6" s="1"/>
  <c r="C22" i="12"/>
  <c r="H14" i="12"/>
  <c r="C63" i="7" l="1"/>
  <c r="C61" i="28"/>
  <c r="E13" i="15"/>
  <c r="E14" i="15" s="1"/>
  <c r="E22" i="15" s="1"/>
  <c r="C59" i="7"/>
  <c r="C22" i="15"/>
  <c r="H14" i="15"/>
  <c r="D14" i="12"/>
  <c r="D22" i="12" s="1"/>
  <c r="E22" i="12"/>
  <c r="D61" i="28" l="1"/>
  <c r="C63" i="28"/>
  <c r="C83" i="28" s="1"/>
  <c r="F158" i="8"/>
  <c r="F157" i="8"/>
  <c r="F156" i="8"/>
  <c r="F155" i="8"/>
  <c r="F154" i="8"/>
  <c r="F153" i="8"/>
  <c r="F152" i="8"/>
  <c r="F151" i="8"/>
  <c r="F147" i="8"/>
  <c r="F148" i="8" s="1"/>
  <c r="F144" i="8"/>
  <c r="F143" i="8"/>
  <c r="F142" i="8"/>
  <c r="F141" i="8"/>
  <c r="F140" i="8"/>
  <c r="F137" i="8"/>
  <c r="F136" i="8"/>
  <c r="F135" i="8"/>
  <c r="F134" i="8"/>
  <c r="F133" i="8"/>
  <c r="F132" i="8"/>
  <c r="F129" i="8"/>
  <c r="F130" i="8" s="1"/>
  <c r="F126" i="8"/>
  <c r="F125" i="8"/>
  <c r="F124" i="8"/>
  <c r="F123" i="8"/>
  <c r="F122" i="8"/>
  <c r="F121" i="8"/>
  <c r="F120" i="8"/>
  <c r="F119" i="8"/>
  <c r="F118" i="8"/>
  <c r="F117" i="8"/>
  <c r="F116" i="8"/>
  <c r="F115" i="8"/>
  <c r="F112" i="8"/>
  <c r="F111" i="8"/>
  <c r="F110" i="8"/>
  <c r="F109" i="8"/>
  <c r="F108" i="8"/>
  <c r="F107" i="8"/>
  <c r="F106" i="8"/>
  <c r="F105" i="8"/>
  <c r="F104" i="8"/>
  <c r="F103" i="8"/>
  <c r="F102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5" i="8"/>
  <c r="F64" i="8"/>
  <c r="F63" i="8"/>
  <c r="F62" i="8"/>
  <c r="F61" i="8"/>
  <c r="F60" i="8"/>
  <c r="F55" i="8"/>
  <c r="F54" i="8"/>
  <c r="F53" i="8"/>
  <c r="F52" i="8"/>
  <c r="F51" i="8"/>
  <c r="F50" i="8"/>
  <c r="F49" i="8"/>
  <c r="F48" i="8"/>
  <c r="F47" i="8"/>
  <c r="F44" i="8"/>
  <c r="F43" i="8"/>
  <c r="F42" i="8"/>
  <c r="F39" i="8"/>
  <c r="F38" i="8"/>
  <c r="F37" i="8"/>
  <c r="F36" i="8"/>
  <c r="F35" i="8"/>
  <c r="F34" i="8"/>
  <c r="F33" i="8"/>
  <c r="F32" i="8"/>
  <c r="F31" i="8"/>
  <c r="F28" i="8"/>
  <c r="F27" i="8"/>
  <c r="F26" i="8"/>
  <c r="F25" i="8"/>
  <c r="F24" i="8"/>
  <c r="F23" i="8"/>
  <c r="F22" i="8"/>
  <c r="F21" i="8"/>
  <c r="F18" i="8"/>
  <c r="F17" i="8"/>
  <c r="F16" i="8"/>
  <c r="F15" i="8"/>
  <c r="F14" i="8"/>
  <c r="F13" i="8"/>
  <c r="A13" i="8"/>
  <c r="A14" i="8" s="1"/>
  <c r="A15" i="8" s="1"/>
  <c r="A16" i="8" s="1"/>
  <c r="A17" i="8" s="1"/>
  <c r="A18" i="8" s="1"/>
  <c r="A21" i="8" s="1"/>
  <c r="A22" i="8" s="1"/>
  <c r="A23" i="8" s="1"/>
  <c r="A24" i="8" s="1"/>
  <c r="A25" i="8" s="1"/>
  <c r="A26" i="8" s="1"/>
  <c r="A27" i="8" s="1"/>
  <c r="A28" i="8" s="1"/>
  <c r="A31" i="8" s="1"/>
  <c r="A32" i="8" s="1"/>
  <c r="A33" i="8" s="1"/>
  <c r="A34" i="8" s="1"/>
  <c r="A35" i="8" s="1"/>
  <c r="A36" i="8" s="1"/>
  <c r="A37" i="8" s="1"/>
  <c r="A38" i="8" s="1"/>
  <c r="A39" i="8" s="1"/>
  <c r="A42" i="8" s="1"/>
  <c r="A43" i="8" s="1"/>
  <c r="A44" i="8" s="1"/>
  <c r="A47" i="8" s="1"/>
  <c r="A48" i="8" s="1"/>
  <c r="A49" i="8" s="1"/>
  <c r="A50" i="8" s="1"/>
  <c r="A51" i="8" s="1"/>
  <c r="A52" i="8" s="1"/>
  <c r="A53" i="8" s="1"/>
  <c r="A54" i="8" s="1"/>
  <c r="A55" i="8" s="1"/>
  <c r="A60" i="8" s="1"/>
  <c r="A61" i="8" s="1"/>
  <c r="A62" i="8" s="1"/>
  <c r="A63" i="8" s="1"/>
  <c r="A64" i="8" s="1"/>
  <c r="A65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9" i="8" s="1"/>
  <c r="A132" i="8" s="1"/>
  <c r="A133" i="8" s="1"/>
  <c r="A134" i="8" s="1"/>
  <c r="A135" i="8" s="1"/>
  <c r="A136" i="8" s="1"/>
  <c r="A137" i="8" s="1"/>
  <c r="A140" i="8" s="1"/>
  <c r="A141" i="8" s="1"/>
  <c r="A142" i="8" s="1"/>
  <c r="A143" i="8" s="1"/>
  <c r="A144" i="8" s="1"/>
  <c r="A147" i="8" s="1"/>
  <c r="A151" i="8" s="1"/>
  <c r="A152" i="8" s="1"/>
  <c r="A153" i="8" s="1"/>
  <c r="A154" i="8" s="1"/>
  <c r="A155" i="8" s="1"/>
  <c r="A156" i="8" s="1"/>
  <c r="A157" i="8" s="1"/>
  <c r="A158" i="8" s="1"/>
  <c r="F12" i="8"/>
  <c r="E61" i="28" l="1"/>
  <c r="D63" i="28"/>
  <c r="D83" i="28" s="1"/>
  <c r="F29" i="8"/>
  <c r="F127" i="8"/>
  <c r="F45" i="8"/>
  <c r="F66" i="8"/>
  <c r="F100" i="8"/>
  <c r="F40" i="8"/>
  <c r="F113" i="8"/>
  <c r="F138" i="8"/>
  <c r="F85" i="8"/>
  <c r="F56" i="8"/>
  <c r="F145" i="8"/>
  <c r="F159" i="8"/>
  <c r="C16" i="6" s="1"/>
  <c r="H16" i="6" s="1"/>
  <c r="F19" i="8"/>
  <c r="G61" i="28" l="1"/>
  <c r="G63" i="28" s="1"/>
  <c r="E63" i="28"/>
  <c r="E83" i="28" s="1"/>
  <c r="G83" i="28" s="1"/>
  <c r="F149" i="8"/>
  <c r="C15" i="6" s="1"/>
  <c r="H15" i="6" s="1"/>
  <c r="F57" i="8"/>
  <c r="D69" i="7"/>
  <c r="D61" i="7"/>
  <c r="D63" i="7"/>
  <c r="D58" i="7"/>
  <c r="E58" i="7" s="1"/>
  <c r="D59" i="7"/>
  <c r="E59" i="7" s="1"/>
  <c r="D49" i="7"/>
  <c r="D46" i="7"/>
  <c r="D45" i="7" s="1"/>
  <c r="D43" i="7"/>
  <c r="D39" i="7"/>
  <c r="D35" i="7"/>
  <c r="D36" i="7"/>
  <c r="D34" i="7"/>
  <c r="D52" i="7"/>
  <c r="D31" i="7"/>
  <c r="E31" i="7" s="1"/>
  <c r="E30" i="7" s="1"/>
  <c r="D26" i="7"/>
  <c r="E26" i="7" s="1"/>
  <c r="D25" i="7"/>
  <c r="E25" i="7" s="1"/>
  <c r="D76" i="7"/>
  <c r="C48" i="7"/>
  <c r="C30" i="7"/>
  <c r="C45" i="7"/>
  <c r="C27" i="7"/>
  <c r="C16" i="7"/>
  <c r="D19" i="7"/>
  <c r="E19" i="7" s="1"/>
  <c r="D18" i="7"/>
  <c r="E18" i="7" s="1"/>
  <c r="D17" i="7"/>
  <c r="E17" i="7" s="1"/>
  <c r="E16" i="7" l="1"/>
  <c r="D48" i="7"/>
  <c r="F160" i="8"/>
  <c r="C14" i="6"/>
  <c r="H14" i="6" s="1"/>
  <c r="C22" i="7"/>
  <c r="E49" i="7"/>
  <c r="E46" i="7"/>
  <c r="E45" i="7" s="1"/>
  <c r="D37" i="7"/>
  <c r="D30" i="7"/>
  <c r="E27" i="7"/>
  <c r="D27" i="7"/>
  <c r="D16" i="7"/>
  <c r="C24" i="6" l="1"/>
  <c r="H24" i="6" s="1"/>
  <c r="D22" i="6"/>
  <c r="D20" i="6"/>
  <c r="D18" i="6"/>
  <c r="D14" i="6"/>
  <c r="D15" i="6"/>
  <c r="D16" i="6"/>
  <c r="E76" i="7"/>
  <c r="E52" i="7" l="1"/>
  <c r="C37" i="7"/>
  <c r="E39" i="7"/>
  <c r="E41" i="7"/>
  <c r="E42" i="7"/>
  <c r="E43" i="7"/>
  <c r="D20" i="7"/>
  <c r="D22" i="7" l="1"/>
  <c r="C53" i="7"/>
  <c r="E48" i="7"/>
  <c r="E37" i="7"/>
  <c r="E69" i="7"/>
  <c r="C84" i="7"/>
  <c r="E35" i="7"/>
  <c r="D19" i="6"/>
  <c r="E16" i="6"/>
  <c r="E15" i="6"/>
  <c r="D53" i="7" l="1"/>
  <c r="E61" i="7"/>
  <c r="D84" i="7"/>
  <c r="E34" i="7"/>
  <c r="E36" i="7"/>
  <c r="C17" i="6"/>
  <c r="E18" i="6"/>
  <c r="E22" i="6"/>
  <c r="E14" i="6"/>
  <c r="C19" i="6"/>
  <c r="C60" i="7" s="1"/>
  <c r="D60" i="7" s="1"/>
  <c r="H17" i="6" l="1"/>
  <c r="C57" i="7"/>
  <c r="E60" i="7"/>
  <c r="H19" i="6"/>
  <c r="E53" i="7"/>
  <c r="E20" i="6"/>
  <c r="D24" i="6"/>
  <c r="E84" i="7"/>
  <c r="E63" i="7"/>
  <c r="D17" i="6"/>
  <c r="E19" i="6"/>
  <c r="C25" i="6"/>
  <c r="D57" i="7" l="1"/>
  <c r="C56" i="7"/>
  <c r="H25" i="6"/>
  <c r="I25" i="6"/>
  <c r="D25" i="6"/>
  <c r="E24" i="6"/>
  <c r="E17" i="6"/>
  <c r="C65" i="7" l="1"/>
  <c r="C77" i="7" s="1"/>
  <c r="D77" i="7" s="1"/>
  <c r="C86" i="7"/>
  <c r="E57" i="7"/>
  <c r="E56" i="7" s="1"/>
  <c r="E65" i="7" s="1"/>
  <c r="D56" i="7"/>
  <c r="E25" i="6"/>
  <c r="C68" i="7" l="1"/>
  <c r="C73" i="7"/>
  <c r="C75" i="7"/>
  <c r="D65" i="7"/>
  <c r="D86" i="7"/>
  <c r="E77" i="7"/>
  <c r="E20" i="7"/>
  <c r="D73" i="7" l="1"/>
  <c r="C71" i="7"/>
  <c r="D75" i="7"/>
  <c r="E75" i="7"/>
  <c r="E73" i="7"/>
  <c r="D68" i="7"/>
  <c r="E68" i="7" s="1"/>
  <c r="C70" i="7"/>
  <c r="D70" i="7" s="1"/>
  <c r="E22" i="7"/>
  <c r="E86" i="7"/>
  <c r="C79" i="7"/>
  <c r="E71" i="7" l="1"/>
  <c r="D71" i="7"/>
  <c r="E70" i="7"/>
  <c r="D79" i="7"/>
  <c r="D85" i="7" s="1"/>
  <c r="E79" i="7" l="1"/>
  <c r="E85" i="7" s="1"/>
  <c r="C85" i="7"/>
</calcChain>
</file>

<file path=xl/sharedStrings.xml><?xml version="1.0" encoding="utf-8"?>
<sst xmlns="http://schemas.openxmlformats.org/spreadsheetml/2006/main" count="1393" uniqueCount="522">
  <si>
    <t>Nr. crt.</t>
  </si>
  <si>
    <t>TVA</t>
  </si>
  <si>
    <t>Amenajarea terenului</t>
  </si>
  <si>
    <t>TOTAL CAPITOL 1</t>
  </si>
  <si>
    <t>TOTAL CAPITOL 2</t>
  </si>
  <si>
    <t>TOTAL CAPITOL 3</t>
  </si>
  <si>
    <t>TOTAL CAPITOL 4</t>
  </si>
  <si>
    <t>Comisioane, cote, taxe, costul creditului</t>
  </si>
  <si>
    <t>TOTAL CAPITOL 5</t>
  </si>
  <si>
    <t>TOTAL GENERAL</t>
  </si>
  <si>
    <t>Proiectant,</t>
  </si>
  <si>
    <t>Denumirea capitolelor și subcapitolelor de cheltuieli</t>
  </si>
  <si>
    <t>CAPITOLUL 1</t>
  </si>
  <si>
    <t>Cheltuieli pentru obținerea și amenajarea terenului</t>
  </si>
  <si>
    <t>Obținerea terenului</t>
  </si>
  <si>
    <t>CAPITOLUL 2</t>
  </si>
  <si>
    <t>Cheltuieli pentru asigurarea utilităților necesare obiectivului</t>
  </si>
  <si>
    <t>CAPITOLUL  3</t>
  </si>
  <si>
    <t>Cheltuieli pentru proiectare și asistență tehnică</t>
  </si>
  <si>
    <t>Organizarea procedurilor de achiziție</t>
  </si>
  <si>
    <t>Consultanță</t>
  </si>
  <si>
    <t>CAPITOLUL 4</t>
  </si>
  <si>
    <t>Cheltuieli pentru investiția de bază</t>
  </si>
  <si>
    <t>Construcții și instalații</t>
  </si>
  <si>
    <t>Dotări</t>
  </si>
  <si>
    <t>Active necorporale</t>
  </si>
  <si>
    <t>CAPITOLUL 5</t>
  </si>
  <si>
    <t>5.1.1 Lucrări de construcții și instalații aferente organizării de șantier</t>
  </si>
  <si>
    <t>5.1.2 Cheltuieli conexe organizării de șantier</t>
  </si>
  <si>
    <t>CAPITOLUL 6</t>
  </si>
  <si>
    <t>Alte cheltuieli</t>
  </si>
  <si>
    <t>Pregătirea personalului de exploatare</t>
  </si>
  <si>
    <t>Probe tehnologice și teste</t>
  </si>
  <si>
    <t>TOTAL CAPITOL 6</t>
  </si>
  <si>
    <t>verificare</t>
  </si>
  <si>
    <t>TOTAL (TOTAL I+TOTAL II+TOTAL III)</t>
  </si>
  <si>
    <t>Anexa nr.7</t>
  </si>
  <si>
    <t xml:space="preserve">la H.G. 907/2016 </t>
  </si>
  <si>
    <t>al obiectului de investiții</t>
  </si>
  <si>
    <t xml:space="preserve">DEVIZ GENERAL </t>
  </si>
  <si>
    <t>Valoare         cu TVA</t>
  </si>
  <si>
    <t>lei</t>
  </si>
  <si>
    <t>Cheltuieli pentru relocare/protecția utilităților</t>
  </si>
  <si>
    <t>Studii</t>
  </si>
  <si>
    <t>3.1.1. Studii de teren</t>
  </si>
  <si>
    <t>3.1.2. Raport privind impactul asupra mediului</t>
  </si>
  <si>
    <t>3.1.3. Alte studii specifice</t>
  </si>
  <si>
    <t>Expertizare tehnică</t>
  </si>
  <si>
    <t>Certificarea performanței energetice și auditul energetic al clădirilor</t>
  </si>
  <si>
    <t>Proiectare</t>
  </si>
  <si>
    <t>3.5.1. Temă de proiectare</t>
  </si>
  <si>
    <t>3.5.2. Studiu de fezabilitate</t>
  </si>
  <si>
    <t>3.5.3. Studiu de fezabilitate/documentație de avizare a lucrărilor de intervenții și deviz general</t>
  </si>
  <si>
    <t>3.5.4. Documentațiile tehnice necesare în vederea obținerii avizelor/acordurilor/autorizațiilor</t>
  </si>
  <si>
    <t>3.5.5. Verificarea tehnică de calitate a proiectului tehnic și a detaliilor de execuție</t>
  </si>
  <si>
    <t>3.5..6. Proiect tehnic și detalii de execuție</t>
  </si>
  <si>
    <t>3.7.1. Managementul de proiect pentru obiectul de investiții</t>
  </si>
  <si>
    <t>3.7.2. Auditul financiar</t>
  </si>
  <si>
    <t>Asistență tehnică</t>
  </si>
  <si>
    <t>3.8.1. Asistență tehnică din partea proiectantului</t>
  </si>
  <si>
    <t>3.8.1.1. pe perioada de execuție a lucrărilor</t>
  </si>
  <si>
    <t>3.8.1.2. pentru participarea proiectantului la fazele incluse în programul de control al lucrărilor de execuție, avizat de către ISC</t>
  </si>
  <si>
    <t>3.8.2. Dirigenție de șantier</t>
  </si>
  <si>
    <t>Montaj utilaje, echipamente tehnologice și funcționale</t>
  </si>
  <si>
    <t>Utilaje, echipamente tehnologice și funcționale care necesită montaj</t>
  </si>
  <si>
    <t>Utilaje, echipamente tehnologice și funcționale care nu necesită montaj și echipamente de transport</t>
  </si>
  <si>
    <t>5.2.1. Comisioanele și dobânzile aferente creditului băncii finanțatoare</t>
  </si>
  <si>
    <t>5.2.3. Cota aferentă ISC pentru controlului statului în amenajarea teritoriului, urbanism și pentru autorizarea lucrărilor de construcții</t>
  </si>
  <si>
    <t>5.2.5. Taxe pentru acorduri, avize conforme și autorizația de construire/desființare</t>
  </si>
  <si>
    <t>Cheltuielipentru informare și publicitate</t>
  </si>
  <si>
    <t xml:space="preserve">Cheltuieli pentru probe tehnologice și teste </t>
  </si>
  <si>
    <t>din care C+M</t>
  </si>
  <si>
    <t>Întocmit,</t>
  </si>
  <si>
    <t>Anexa nr.8</t>
  </si>
  <si>
    <t>Valoare                    fără TVA</t>
  </si>
  <si>
    <t>Cap.4 -Cheltuieli pentru investiția de bază</t>
  </si>
  <si>
    <t>Rezistență</t>
  </si>
  <si>
    <t>Arhitectură</t>
  </si>
  <si>
    <t>Instalații</t>
  </si>
  <si>
    <t>TOTAL II -subcapitol 4.2</t>
  </si>
  <si>
    <t>4.3</t>
  </si>
  <si>
    <t>4.4</t>
  </si>
  <si>
    <t>4.5</t>
  </si>
  <si>
    <t>4.6</t>
  </si>
  <si>
    <t>Utilaje, echipamente tehnologice și funcționale care nu necesită montaj și ecipamente de transport</t>
  </si>
  <si>
    <t>TOTAL III -subcapitol 4.3+4.4+4.5+4.6</t>
  </si>
  <si>
    <t>*</t>
  </si>
  <si>
    <t xml:space="preserve">În cadrul subcap. 4.1 - Construcţii şi instalaţiile aferente acestora, categoriile de lucrări se detaliază de către proiectant pe domenii/subdomenii de construcţii şi specialităţi de instalaţii, în funcţie de tipul şi specificul obiectului.
</t>
  </si>
  <si>
    <t>Amenajări pentru protecța mediului și aducerea terenului la starea inițială</t>
  </si>
  <si>
    <t>Documentații -suport și cheltuieli pentru obținerea de avize, acorduri și autorizații</t>
  </si>
  <si>
    <t>REALIZAREA ȘI DOTAREA GRĂDINIȚEI CU PROGRAM PRELUNGIT JUNIOR</t>
  </si>
  <si>
    <t>1.2.1. Demolări</t>
  </si>
  <si>
    <t>1.2.2. Sistematizare verticală</t>
  </si>
  <si>
    <t>1.2.3. Drumuri, alei, platforme</t>
  </si>
  <si>
    <t>Branșamente</t>
  </si>
  <si>
    <t>Rețele exterioare</t>
  </si>
  <si>
    <t>4.1.1. Construcții și instalații corp gradiniță</t>
  </si>
  <si>
    <t>4.1.2. Teren joacă</t>
  </si>
  <si>
    <t>4.1.3. Împrejmuiri și porți</t>
  </si>
  <si>
    <t>5.2.2. Cota aferentă ISC pentru controlul calității lucrărilor de construcții 0,5%</t>
  </si>
  <si>
    <t>5.2.4. Cota aferentă Casei Sociale a Constructorilor - CSC 0,5%</t>
  </si>
  <si>
    <t>Valoare *1)                   (fără TVA)</t>
  </si>
  <si>
    <t>În prețuri la data de 14.02.2017; 1 euro =</t>
  </si>
  <si>
    <t>4.5019 lei</t>
  </si>
  <si>
    <t>s.c. CONMID PROIECT s.r.l.</t>
  </si>
  <si>
    <t>ing. Dădârlat Ionel</t>
  </si>
  <si>
    <t>s.c. Conmid Proiect s.r.l.</t>
  </si>
  <si>
    <t>str. Înfrățirii, nr. 30, municipiul Dej, judetul Cluj</t>
  </si>
  <si>
    <t>Nr.crt.</t>
  </si>
  <si>
    <t>Denumirea mobilierului</t>
  </si>
  <si>
    <t>UM</t>
  </si>
  <si>
    <t>Cant.</t>
  </si>
  <si>
    <t>PU/UM</t>
  </si>
  <si>
    <t>TOTAL    (lei)</t>
  </si>
  <si>
    <t>Săpături, umpluturi, fundații</t>
  </si>
  <si>
    <t>Sapaturi mecanice cu buldozerul si excavatorul si spatii largi</t>
  </si>
  <si>
    <t>smc</t>
  </si>
  <si>
    <t>Sapaturi manuale de pamant in spatii limitate sub latime de 1 m latime, pentru fundatii inclusiv evacuarea  in depozit si taxa de depozitare</t>
  </si>
  <si>
    <t>mc</t>
  </si>
  <si>
    <t xml:space="preserve">Umpluturi mecanice -imprastiere- compactarea mecanica si udarea cu apa </t>
  </si>
  <si>
    <t xml:space="preserve">Umpluturi manuale -imprastiere- compactarea manuala si udarea cu apa </t>
  </si>
  <si>
    <t>Umplutura balast sub pardoseli, incl. transport</t>
  </si>
  <si>
    <t>Sprijiniri de maluri</t>
  </si>
  <si>
    <t>mp</t>
  </si>
  <si>
    <t>Epuismente – ape meteorice – pe baza de caiet de atasamente ore epuismente</t>
  </si>
  <si>
    <t>ore</t>
  </si>
  <si>
    <t>TOTAL</t>
  </si>
  <si>
    <t>Betoane, armături</t>
  </si>
  <si>
    <t>Beton simplu marca C8/10 in strat de egalizare (preparare, transport, turnare, vibrare, aditivi)</t>
  </si>
  <si>
    <t>Beton armat marca C16/20 in fundatii si elevatii (preparare, transport, turnare, vibrare, aditivi)</t>
  </si>
  <si>
    <t>Cofraje pentru turnat beton in elevatie, centuri, rampa, trepte</t>
  </si>
  <si>
    <t>Otel beton OB 37 si PC52 (procurare transport, confectionare, montare)</t>
  </si>
  <si>
    <t>kg</t>
  </si>
  <si>
    <t>Beton armat marca C16/20 in pardoseala (preparare,transport, turnare, vibrare, aditivi)</t>
  </si>
  <si>
    <t>Otel beton in pardoseli plasa Ø 6/100/100  (procurare, transport, confectionare, montare) 4,5kg/mp</t>
  </si>
  <si>
    <t>Confectii metalice inlobate</t>
  </si>
  <si>
    <t>Folie de separatie</t>
  </si>
  <si>
    <t>Stâlpi, grinzi, centuri, buiandrugi, planșee din beton armat</t>
  </si>
  <si>
    <t xml:space="preserve">Beton armat marca C20/25 turnat in stalpi, grinzi,pereti, buiandrugi din beton armat (preparare, transport, turnare, vibrare, aditivi) </t>
  </si>
  <si>
    <t xml:space="preserve">Beton armat marca C20/25 turnat in plansee (preparare,transport, turnare, vibrare, aditivi) </t>
  </si>
  <si>
    <t>Cofraje pentru stalpii</t>
  </si>
  <si>
    <t xml:space="preserve">Cofraje pentru  grinzi, buiandrugi </t>
  </si>
  <si>
    <t xml:space="preserve">Cofraje pentru placi, </t>
  </si>
  <si>
    <t>Termoizolatie din polistiren extrudat de 7,5 cm grosime la stalpi si grinzi (exterior)</t>
  </si>
  <si>
    <t>Structura metalica scara exterioara incl.balustrazi conf.,montare, grunduira, vopsire</t>
  </si>
  <si>
    <t>Șarpantă</t>
  </si>
  <si>
    <t xml:space="preserve">Sarpanta din lemn, inclusiv tratare antiseptica si ignifuga </t>
  </si>
  <si>
    <t>Confectii metalice pentru sarpanta</t>
  </si>
  <si>
    <t>Grunduire si vopsire confectii</t>
  </si>
  <si>
    <t>to</t>
  </si>
  <si>
    <t>Rampă persoană cu handicap</t>
  </si>
  <si>
    <t>Sapatura manuala pentru fundatii in spatii limitate sub 1 m latime , adancimea pana la 1,5 m, transport cu roaba la 30m</t>
  </si>
  <si>
    <t>Turnare beton simplu C8/10 in fundatii, rampa, scari insclusiv preparare si transport</t>
  </si>
  <si>
    <t>Turnare beton armat in pardoseli si elemente , rampe, scari marca C12/15 , inclusiv preparare si transport, vibrare</t>
  </si>
  <si>
    <t>Otel beton PC52 in fundatii si pardoseli, confectionare , transport, montare</t>
  </si>
  <si>
    <t>Tencuieli exterioare cu similipiatra -rampa</t>
  </si>
  <si>
    <t>Cofraje pentru beton</t>
  </si>
  <si>
    <t>Strat de separatie</t>
  </si>
  <si>
    <t>Balustrada metalica din teava patrata</t>
  </si>
  <si>
    <t>Alte cheltuieli adiacente</t>
  </si>
  <si>
    <t>euro</t>
  </si>
  <si>
    <t>TOTAL REZISTENȚĂ</t>
  </si>
  <si>
    <t>Zidării, pereți</t>
  </si>
  <si>
    <t>Zidarie din BCA 30 si 25 cm grosime, inclusiv mortar M25 Z preparare, transport</t>
  </si>
  <si>
    <t>Zidarie din BCA de 15 cm grosime, inclusiv mortar M25 Z preparare, transport</t>
  </si>
  <si>
    <t xml:space="preserve">Pereti gipscarton antiumezeala de 12,5 cm grosime pe structura metalica + termoizolatie vata minerala </t>
  </si>
  <si>
    <t>Masca gips carton incl. schelet met.si izolatie termica (pentru conducte)</t>
  </si>
  <si>
    <t>m</t>
  </si>
  <si>
    <t xml:space="preserve">Compartimentari la grupurile sociale cu panouri MDF h=1m placate cu HPL </t>
  </si>
  <si>
    <t>Cos de fum SCHEDEL 10m</t>
  </si>
  <si>
    <t>Învelitoare</t>
  </si>
  <si>
    <t>Astereala din placi OSB de 10 mm grosime ignifugata si tratata antiseptic, cu prinderea pe capriori</t>
  </si>
  <si>
    <t>Invelitoare din tabla cutata prevopsita tip LINDAB sau sumilar inclusiv elementele de prindere, inclusiv sipcile orizontale si verticale din lemn 2,4 x 4,8 cm , accesorii (coame, dolii, sorturi, ventilatii, etc.)membrana, incluse.</t>
  </si>
  <si>
    <t>Burlane din tabla prevopsita (LINDABsau similar) Ø10 cm</t>
  </si>
  <si>
    <t>Jgheaburi din tabla (LINDAB sau similar) Ø15 cm</t>
  </si>
  <si>
    <t>Pazii din lemn 0,30 m latime tratate antiseptic, ignifug si vopsite</t>
  </si>
  <si>
    <t>Sort din tabla prevopsita 12cm latime</t>
  </si>
  <si>
    <t>Parazapezi</t>
  </si>
  <si>
    <t>Strat termoizolant din polistiren extrudat de 10 cm grosime peste placa din beton armat</t>
  </si>
  <si>
    <t>Sapa slab armata 5 cm grosime M100T - protectie peste termoizolatie (plasa sudata Ø 4 -100/100mm ; 2,2 kg/mp)</t>
  </si>
  <si>
    <t>Folie anticondens sub strat termoizolatie</t>
  </si>
  <si>
    <t>Folie protectie peste termoizolatie</t>
  </si>
  <si>
    <t>Chepeng metalic pentru acces in pod</t>
  </si>
  <si>
    <t>buc</t>
  </si>
  <si>
    <t>Scara metalica plianta pentru acces in pod.</t>
  </si>
  <si>
    <t>Podina circulatie tehnologica (mat. lemnos tratat)</t>
  </si>
  <si>
    <t>Strat termoizolant din polistiren de fatada in pod</t>
  </si>
  <si>
    <t>Tabachere 70x60 cm din tabla zincata</t>
  </si>
  <si>
    <t>Invelitoare din policarbonat incl.structura metalica de sustinere (12 mp)</t>
  </si>
  <si>
    <t>Tencuieli interioare și exterioare</t>
  </si>
  <si>
    <t>Tencuieli interioare driscuite la pereti pe zidarie de caramida, sau beton de 2 cm grosime executata cu mortar var-ciment M25 T pentru stratul de suport si M10 T pentru grund si strat vizibil, incl.preparare, transport mortar</t>
  </si>
  <si>
    <t>Tencuieli in jurul tocurilor la usi si pervazurilor la ferestre, mortar M25 T medie 20 cm latime.(incl.preparare si transport mortar)</t>
  </si>
  <si>
    <t>Tencuieli interioare la tavane executate cu mortar M25 T de 2 cm grosime (incl. preparare si tr. mortar)</t>
  </si>
  <si>
    <t>Glet de ipsos pe tencuieli interioare la pereti si tavane</t>
  </si>
  <si>
    <t>Masti pentru radiatoare</t>
  </si>
  <si>
    <t>Tencuieli exterioare structurate aplicate pe termosistem, incl. schela</t>
  </si>
  <si>
    <t>Lambriuri din lemn incl.suport</t>
  </si>
  <si>
    <t>Termosistem la fatada executat cu polistiren expandat pentru fatade de 10 cm grosime inclusiv píesele de fixare, material de lipire, plasa din fibra de sticla , grund,  inclusiv schela de lucru</t>
  </si>
  <si>
    <t xml:space="preserve">Tencuieli exterioare impermeabile la soclu,incl preparare, transport mortar </t>
  </si>
  <si>
    <t xml:space="preserve">Hidroizolatie verticala soclu  TEFOND sau similar </t>
  </si>
  <si>
    <t xml:space="preserve">Hidroizolatie orizontala sub ziduri </t>
  </si>
  <si>
    <t>Hidroizolatie orizontala si vert.MAXEAL FLEX sau similar in 2 str. La bai</t>
  </si>
  <si>
    <t>Polistiren extrudat 5 cm grosime la elevatii, mortar lipire+piese fixare+ plasa, grund</t>
  </si>
  <si>
    <t>Pardoseli și placaje</t>
  </si>
  <si>
    <t>Strat suport pentru pardoseli din mortar M100 T, 3 cm grosime cu fata fin driscuita incl.preparare, transport mortar</t>
  </si>
  <si>
    <t>Pardoseli din covor PVC trafic intens, inclusiv material lipire si sudare, plinte</t>
  </si>
  <si>
    <t>Pardoseli din placi de gresie antiderapante inclusiv stratul de pozare, la coridoare, windfanguri, holuri, podeste si trepte, incl. plinte</t>
  </si>
  <si>
    <t>Placaj din gresie antiderapanta la exterior inclusiv stratul de fixare si de rost, coltare din aluminiu</t>
  </si>
  <si>
    <t>Sapa autonivelatoare 5 mm grosime</t>
  </si>
  <si>
    <t>Placaj din faianta la grupurile sociale inclusiv stratul de fixare de rost, coltare PVC</t>
  </si>
  <si>
    <t>Pardoseli din mozaic la CT</t>
  </si>
  <si>
    <t>Termoizolatie sub pardoseala din polistiren extrudat de 5 cm grosime</t>
  </si>
  <si>
    <t>Folie polietilena sub sapa suport (peste balast) cu rol de separare</t>
  </si>
  <si>
    <t>Trepte placate cu gresie antiderapanta incl.contratrepte</t>
  </si>
  <si>
    <t>Tâmplării</t>
  </si>
  <si>
    <t>Ferestre dinlemn stratificat cu geam termopan si bariera termica 4-12-4</t>
  </si>
  <si>
    <t>Usi exterioare – tamplarie din lemn stratificat cu geam termopan si bariera termica</t>
  </si>
  <si>
    <t>Usi interioare din lemn stratificat</t>
  </si>
  <si>
    <t>Usi interioare din lemn pentru grupuri sanitare</t>
  </si>
  <si>
    <t>Usi interioare  din PVC pentru zona bucatarie , calcatorie</t>
  </si>
  <si>
    <t>Fereastra din aluminiu cu geam simplu (la CT)</t>
  </si>
  <si>
    <t>Usa din aluminiu cu geam termopan si bariera termica (CT)</t>
  </si>
  <si>
    <t>Glafuri exterioare din tabla la ferestre – latime 25 cm</t>
  </si>
  <si>
    <t>Glafuri interioare din material compozit</t>
  </si>
  <si>
    <t>Confectii metalice – balustrazi la rampa si scari, incl. grunduire si vopsire</t>
  </si>
  <si>
    <t>Geam 3 mm grosime procurare si montare</t>
  </si>
  <si>
    <t>Aparat electric de actionat fereastra la distanta (incl.telecomanda si racord electric)</t>
  </si>
  <si>
    <t>Tavane</t>
  </si>
  <si>
    <t>Tavan gips carton pe structura metalica cu termoizolatie din vata minerala 10 cm grosime protejat cu folie PVC si podina din scandura de brad</t>
  </si>
  <si>
    <t>Zugrăveli, vopsitorii</t>
  </si>
  <si>
    <t>Vopsitorii in ulei pe tamplarie de lemn</t>
  </si>
  <si>
    <t>Vopsitorii in ulei la pereti</t>
  </si>
  <si>
    <t>Zugraveli interioare lavabile la pereti si tavane</t>
  </si>
  <si>
    <t>Vopsitorii in ulei -pazii</t>
  </si>
  <si>
    <t>Mana curenta din lemn -lacuita</t>
  </si>
  <si>
    <t>Vopsitorii balustrazi si confectii</t>
  </si>
  <si>
    <t>Lucrări exterioare</t>
  </si>
  <si>
    <t>Trotuare din beton simplu de 12 cm grosime pe un strat de nisip de 5 cm grosime si cu un strat de balast de 10 cm grosime</t>
  </si>
  <si>
    <t>Balast 10 cm asternere, procurare, compactare, transport</t>
  </si>
  <si>
    <t>Nisip 5 cm grosime asternere, procurare, compactare, transport</t>
  </si>
  <si>
    <t>Finisaj rampa din beton l=1,2 m</t>
  </si>
  <si>
    <t>ml</t>
  </si>
  <si>
    <t xml:space="preserve">Balustrada metalica laterala din teava vopsita </t>
  </si>
  <si>
    <t>Lucrări speciale</t>
  </si>
  <si>
    <t>Lucrari aferente montajului ascensorului de alimente (moncharge 150kg)</t>
  </si>
  <si>
    <t>TOTAL ARHITECTURĂ</t>
  </si>
  <si>
    <t>Instalatii sanitare interioare</t>
  </si>
  <si>
    <t>Instalatii electrice interioare</t>
  </si>
  <si>
    <t>Instalatii termice interioare</t>
  </si>
  <si>
    <t>Instalatii gaz interioare</t>
  </si>
  <si>
    <t>Instalatii ventilatie</t>
  </si>
  <si>
    <t>Instalatie supraveghere  video</t>
  </si>
  <si>
    <t xml:space="preserve">Instalatie avertizare incendiu </t>
  </si>
  <si>
    <t>Instalație hidranti interiori</t>
  </si>
  <si>
    <t>TOTAL INSTALAȚII</t>
  </si>
  <si>
    <t>TOTAL (lei)</t>
  </si>
  <si>
    <t>CENTRALA TERMICA</t>
  </si>
  <si>
    <t>Montaj utilaj si echipamente aferent CT</t>
  </si>
  <si>
    <t>set</t>
  </si>
  <si>
    <t>PANOURI SOLARE</t>
  </si>
  <si>
    <t>Montaj instalatie panouri solare</t>
  </si>
  <si>
    <t>CENTRALA TELEFONICA</t>
  </si>
  <si>
    <t>Centrala telefonica</t>
  </si>
  <si>
    <t>ECHIPAMENT AVERTIZARE INCENDIU</t>
  </si>
  <si>
    <t>Echipament avertizare incendiu</t>
  </si>
  <si>
    <t>ECHIPAMENTE CURENTI SLABI</t>
  </si>
  <si>
    <t>Instalatie audio-video</t>
  </si>
  <si>
    <t>Centrala supraveghere, antiefractie</t>
  </si>
  <si>
    <t>ECHIPAMENT MONTCHARGE</t>
  </si>
  <si>
    <t>Echipament montcharge</t>
  </si>
  <si>
    <t>ECHIPAMENTE CENTRALA TERMICA -GAZ -ECHIPARE COMPLETA</t>
  </si>
  <si>
    <t>Cazan apa calda pt. incalzire, pompe, boiler, vas expansiune, sesizori, tablou automatizare, cos fum, etc</t>
  </si>
  <si>
    <t xml:space="preserve">ECHIPAMENTE SOLARE INCLUSIV MATERIALE ADIACENTE </t>
  </si>
  <si>
    <t>Echipamente panouri solare</t>
  </si>
  <si>
    <t xml:space="preserve">ECHIPAMENTE HIDRANTI INCENDIU INTERIORI </t>
  </si>
  <si>
    <t>Grup de pompare incedniu (pompa + rezervor)</t>
  </si>
  <si>
    <t>CONTORIZARE UTILITATI</t>
  </si>
  <si>
    <t>Contor apa</t>
  </si>
  <si>
    <t>Contor gaz</t>
  </si>
  <si>
    <t>Contor electric</t>
  </si>
  <si>
    <t>4.2 EVALUARE MONTAJ UTILAJE</t>
  </si>
  <si>
    <t>4.3 EVALUARE UTILAJE, ECHIPAMENTE TEHNOLOGICE ȘI FUNCȚIONALE CU MONTAJ</t>
  </si>
  <si>
    <t>SALI DE GRUPA, VESTIAR SI SALA MULTIFUNCTIONALA</t>
  </si>
  <si>
    <t>Mese pentru gradinita in salile de grupa (2 persoane)</t>
  </si>
  <si>
    <t>Scaune pentru gradinita in salile de grupa</t>
  </si>
  <si>
    <t>Paturi rabatabile cu corp</t>
  </si>
  <si>
    <t>Set complet patut (perna+saltea+patura)</t>
  </si>
  <si>
    <t>Huse asternut (fata perna+cearceaf+fata patura)</t>
  </si>
  <si>
    <t>Dulapuri depozitare jucarii</t>
  </si>
  <si>
    <t>Dulap depozitare material didactic</t>
  </si>
  <si>
    <t>Birou educatoare</t>
  </si>
  <si>
    <t>Scaun tapitat educatoare</t>
  </si>
  <si>
    <t>Tabla sali de grupa</t>
  </si>
  <si>
    <t>Dulapioare vestiar copii</t>
  </si>
  <si>
    <t xml:space="preserve">Mese sala multifunctionala (2 persoane) </t>
  </si>
  <si>
    <t>Scaune pentru sala multifunctionala</t>
  </si>
  <si>
    <t>Televizor</t>
  </si>
  <si>
    <t>Calculator</t>
  </si>
  <si>
    <t>CABINET MEDICAL SI IZOLATOR</t>
  </si>
  <si>
    <t>Canapea consultatie</t>
  </si>
  <si>
    <t>Pat de spital izolator</t>
  </si>
  <si>
    <t>Dulap metalic medical</t>
  </si>
  <si>
    <t>Scaune tapitate</t>
  </si>
  <si>
    <t>Birou</t>
  </si>
  <si>
    <t>Imprimanta</t>
  </si>
  <si>
    <t>VESTIARE PERSONAL</t>
  </si>
  <si>
    <t>Dulap metalic cu 2 usi pentru personal</t>
  </si>
  <si>
    <t>Dulap cu 3 compartimente pentru vestiar educatoare</t>
  </si>
  <si>
    <t>SPALATORIE, CALCATORIE, ELECTROCASNICE</t>
  </si>
  <si>
    <t xml:space="preserve">Masina de spalat rufe cu uscator </t>
  </si>
  <si>
    <t>Statie de calcat cu abur</t>
  </si>
  <si>
    <t>Masa de calcat</t>
  </si>
  <si>
    <t>Carucior rufe</t>
  </si>
  <si>
    <t>Sac pentru carucior</t>
  </si>
  <si>
    <t>Scaune</t>
  </si>
  <si>
    <t xml:space="preserve">Mobilier spalatorie, uscatorie, depozit rufe </t>
  </si>
  <si>
    <t xml:space="preserve">Mobilier calcatorie </t>
  </si>
  <si>
    <t>Aspirator cu spalare injectie-extractie</t>
  </si>
  <si>
    <t>DEPOZITE ALIMENTE SI BUCATARIE</t>
  </si>
  <si>
    <t>Aragaz 6 arzatoare si cuptor</t>
  </si>
  <si>
    <t>buc.</t>
  </si>
  <si>
    <t>Hota+ventilator+filtre</t>
  </si>
  <si>
    <t>Ventilator aer</t>
  </si>
  <si>
    <t>Cuptor microunde</t>
  </si>
  <si>
    <t>Dulap frigider inox cu o usa</t>
  </si>
  <si>
    <t>Robot de tocat si razuit</t>
  </si>
  <si>
    <t>Robot taiat legume</t>
  </si>
  <si>
    <t>Mixer</t>
  </si>
  <si>
    <t>Masina de spalat vase si pahare</t>
  </si>
  <si>
    <t>Masa intrare-iesire</t>
  </si>
  <si>
    <t>Masa incarcare cu dus de prespalare si spatiu pentru resturi, inclusiv accesorii</t>
  </si>
  <si>
    <t>Spalator inox 2 cuve si picurator inclusiv accesorii</t>
  </si>
  <si>
    <t>Spalator inox legume, inclusiv accesorii</t>
  </si>
  <si>
    <t>Sterilizator oua</t>
  </si>
  <si>
    <t>Spalator oale, cratire, tigai, inclusiv accesorii</t>
  </si>
  <si>
    <t>Mese de lucru inox cu spatiu de depozitare</t>
  </si>
  <si>
    <t>Frigider pentru probe alimente</t>
  </si>
  <si>
    <t>Set tacamuri inox</t>
  </si>
  <si>
    <t>Set farfurii inox</t>
  </si>
  <si>
    <t>Cani inox</t>
  </si>
  <si>
    <t>Set vesela bucatarie</t>
  </si>
  <si>
    <t>Diverse accesorii</t>
  </si>
  <si>
    <t xml:space="preserve">Carucior transport alimente inox </t>
  </si>
  <si>
    <t>Mobilier bucatarie</t>
  </si>
  <si>
    <t xml:space="preserve">Mobilier depozit alimente </t>
  </si>
  <si>
    <t>Masa primire alimente</t>
  </si>
  <si>
    <t>Lada frigorifica</t>
  </si>
  <si>
    <t>Pubele</t>
  </si>
  <si>
    <t>Aparat impotriva insectelor cu UV</t>
  </si>
  <si>
    <t>DOTARI PSI</t>
  </si>
  <si>
    <t>Stingator cu praf  CO2 tip P6</t>
  </si>
  <si>
    <t>Stingator carosabil tip P100</t>
  </si>
  <si>
    <t>Pichet PSI complet echipat cu lada de nisip</t>
  </si>
  <si>
    <t>Set echipare spatiu joaca structura metalica, tobogane , casute din lemn,  leagane, inclusiv montaj si material de fixare)</t>
  </si>
  <si>
    <t>TOTAL LEI (fara TVA)</t>
  </si>
  <si>
    <t>TOTAL LEI  (fara TVA)</t>
  </si>
  <si>
    <t>4.5 EVALUARE DOTĂRI</t>
  </si>
  <si>
    <t>4.1.1.</t>
  </si>
  <si>
    <t>4.1.1.2</t>
  </si>
  <si>
    <t>4.1.1.3</t>
  </si>
  <si>
    <t>4.1.1.1</t>
  </si>
  <si>
    <t>4.1.1. EVALUARE CONSTRUCȚII ȘI INSTALAȚII CLĂDIRE GRĂDINIȚĂ</t>
  </si>
  <si>
    <t>4.1.1.1. REZISTENȚĂ</t>
  </si>
  <si>
    <t>4.1.1.2.  ARHITECTURĂ</t>
  </si>
  <si>
    <t>4.1.1.3.  INSTALAȚII</t>
  </si>
  <si>
    <t>4.1.2.</t>
  </si>
  <si>
    <t>Teren joacă</t>
  </si>
  <si>
    <t>TEREN JOACA</t>
  </si>
  <si>
    <t xml:space="preserve">Sapatura manuala </t>
  </si>
  <si>
    <t>Incarcare in auto</t>
  </si>
  <si>
    <t>Transport auto</t>
  </si>
  <si>
    <t>Strat de balast 10 cm grosime</t>
  </si>
  <si>
    <t>Balast stabilizat 10 cm grosime (preparare, transport, turnare)</t>
  </si>
  <si>
    <t>Dale din cauciuc cu picioruse 50x50x4 cm grosime asezate pe pat de nisip de 3 cm grosime (incl.procurare,asternere ,tr.nisip)</t>
  </si>
  <si>
    <t>Borduri elastice cu picioruse 50x16 cm asezate pe nisip (proc.tr.nisip)</t>
  </si>
  <si>
    <t>Împrejmuiri și porți</t>
  </si>
  <si>
    <t>Reabilitare imprejmuire existenta</t>
  </si>
  <si>
    <t xml:space="preserve">m </t>
  </si>
  <si>
    <t>Poarta si portita acces auto si pietonal- reabilitare</t>
  </si>
  <si>
    <t>4.1.2 EVALUARE TEREN JOACA</t>
  </si>
  <si>
    <t>4.1.3 EVALUARE ÎMPREJMUIRI ȘI PORȚI</t>
  </si>
  <si>
    <t>4.1.3</t>
  </si>
  <si>
    <t>Cap.1 -Cheltuieli pentru obținerea și amenajarea terenului</t>
  </si>
  <si>
    <t>Demolări</t>
  </si>
  <si>
    <t xml:space="preserve">DEVIZUL </t>
  </si>
  <si>
    <r>
      <t xml:space="preserve">obiectului </t>
    </r>
    <r>
      <rPr>
        <b/>
        <sz val="14"/>
        <color theme="1"/>
        <rFont val="Arial"/>
        <family val="2"/>
      </rPr>
      <t>CORP GRADINIȚĂ -D01</t>
    </r>
  </si>
  <si>
    <t>DEVIZUL</t>
  </si>
  <si>
    <r>
      <t xml:space="preserve">obiectului </t>
    </r>
    <r>
      <rPr>
        <b/>
        <sz val="14"/>
        <color theme="1"/>
        <rFont val="Arial"/>
        <family val="2"/>
      </rPr>
      <t>TEREN JOACĂ -D02</t>
    </r>
  </si>
  <si>
    <r>
      <t xml:space="preserve">obiectului </t>
    </r>
    <r>
      <rPr>
        <b/>
        <sz val="14"/>
        <color theme="1"/>
        <rFont val="Arial"/>
        <family val="2"/>
      </rPr>
      <t>ÎMPREJMUIRI ȘI PORȚI -D03</t>
    </r>
  </si>
  <si>
    <r>
      <t xml:space="preserve">obiectului </t>
    </r>
    <r>
      <rPr>
        <b/>
        <sz val="14"/>
        <color theme="1"/>
        <rFont val="Arial"/>
        <family val="2"/>
      </rPr>
      <t>DEMOLĂRI -D04</t>
    </r>
  </si>
  <si>
    <t>1.2.1</t>
  </si>
  <si>
    <t>Construcții și instalații corp grădiniță</t>
  </si>
  <si>
    <t>TOTAL I -subcapitol 4.1.1.</t>
  </si>
  <si>
    <t>TOTAL I -subcapitol 4.1.2.</t>
  </si>
  <si>
    <t>TOTAL I -subcapitol 4.1.3.</t>
  </si>
  <si>
    <t>1.2.1. EVALUARE DEMOLĂRI</t>
  </si>
  <si>
    <t>Demolare clădire existentă</t>
  </si>
  <si>
    <t>SISTEMATIARE VERTICALĂ</t>
  </si>
  <si>
    <t>Sapatura mecanica cu buldozerul si excavatorul, strat vegetal si teren necorespunzator</t>
  </si>
  <si>
    <t>Incarcare in auto cu excavatorul sau incarcatorul frontal</t>
  </si>
  <si>
    <t>Transport auto pamant vegetal</t>
  </si>
  <si>
    <t>Sapatura mecanica cu excavatorul si buldozerul, incarcare auto, imprastiere, nivelare</t>
  </si>
  <si>
    <t>Cilindare (compactare mecanica)</t>
  </si>
  <si>
    <t>Umplutura din balast</t>
  </si>
  <si>
    <t>1.2.2. EVALUARE SISTEMATIZARE VERTICALĂ</t>
  </si>
  <si>
    <r>
      <t xml:space="preserve">obiectului </t>
    </r>
    <r>
      <rPr>
        <b/>
        <sz val="14"/>
        <color theme="1"/>
        <rFont val="Arial"/>
        <family val="2"/>
      </rPr>
      <t>SISTEMATIZARE VERTICALĂ -D05</t>
    </r>
  </si>
  <si>
    <t>1.2.2</t>
  </si>
  <si>
    <t>Sistematizare verticală</t>
  </si>
  <si>
    <t>PLATFORME BETONATE</t>
  </si>
  <si>
    <t>Nivelare manuala teren</t>
  </si>
  <si>
    <t>smp</t>
  </si>
  <si>
    <t>Umplutura de balast 15 cm grosime</t>
  </si>
  <si>
    <t>Strat beton 15 cm grosime pentru platforme (preparare, transport, turnare, vibrare)</t>
  </si>
  <si>
    <t>Borduri delimitare, incl.betonul ptr. Pozare C8/10, mortar de rost M100T</t>
  </si>
  <si>
    <t>Balast</t>
  </si>
  <si>
    <t>Sapatura manuala</t>
  </si>
  <si>
    <t>PLATFORME DALATE</t>
  </si>
  <si>
    <t>Umplutura de nisip 5 cm grosime</t>
  </si>
  <si>
    <t>Pavale din dale tip T (autoblocante) de 6 cm grosime asezate pe un strat de nisip de 5 cm grosime</t>
  </si>
  <si>
    <t>PLATFORME PSI+PGI</t>
  </si>
  <si>
    <t xml:space="preserve">Nivelare manuala </t>
  </si>
  <si>
    <t>Asternere strat balast</t>
  </si>
  <si>
    <t>Strat beton 15 cm gros.</t>
  </si>
  <si>
    <t>Borduri</t>
  </si>
  <si>
    <t>Imprejmuire si porti pe stalpi metalici H=1m, inclusiv poarta</t>
  </si>
  <si>
    <t>Alte cheltuieli (vopsitorii, etc..)</t>
  </si>
  <si>
    <t>1.2.3. EVALUARE DRUMURI, ALEI, PLATFORME</t>
  </si>
  <si>
    <t>DOTĂRI</t>
  </si>
  <si>
    <t>Organizare de santier 1.5%</t>
  </si>
  <si>
    <r>
      <t xml:space="preserve">obiectului </t>
    </r>
    <r>
      <rPr>
        <b/>
        <sz val="14"/>
        <color theme="1"/>
        <rFont val="Arial"/>
        <family val="2"/>
      </rPr>
      <t>SPAȚII VERZI -D07</t>
    </r>
  </si>
  <si>
    <t>1.3</t>
  </si>
  <si>
    <t>Spații verzi</t>
  </si>
  <si>
    <t xml:space="preserve">TOTAL </t>
  </si>
  <si>
    <t>ing. Radu Indolean</t>
  </si>
  <si>
    <t>SPAȚII VERZI</t>
  </si>
  <si>
    <t>Amenajare spatii verzi (inierbare, plantare pomi, plantare garduri vii)</t>
  </si>
  <si>
    <t>1.3 EVALUARE SPAȚII VERZI</t>
  </si>
  <si>
    <t>BRANȘAMENT ELECTRIC AERIAN</t>
  </si>
  <si>
    <t xml:space="preserve">Cabluri si conductori electrici </t>
  </si>
  <si>
    <t>Firida bransare</t>
  </si>
  <si>
    <t>Tevi protectie OL si PVC</t>
  </si>
  <si>
    <t xml:space="preserve">Confectii metalice </t>
  </si>
  <si>
    <t>Taxa bransare</t>
  </si>
  <si>
    <t>BRANȘAMENT APĂ</t>
  </si>
  <si>
    <t>Spargere beton rutier</t>
  </si>
  <si>
    <t xml:space="preserve">Umpluturi manuale -imprastiere- compactarea manuala </t>
  </si>
  <si>
    <t>Umplutura de nisip -pozare conducta</t>
  </si>
  <si>
    <t>Teava PEHD Pn10 Dn 50mm, roboneti</t>
  </si>
  <si>
    <t>Camin de bransase,1,0x1,0x1,5m capac si rama din fonta</t>
  </si>
  <si>
    <t>Sa de bransare PEHD Pn10 Dn40/        mm</t>
  </si>
  <si>
    <t>Incarcare pamant in auto</t>
  </si>
  <si>
    <t>Set bransare-robinet filtru</t>
  </si>
  <si>
    <t>Refacere carosabil</t>
  </si>
  <si>
    <t>BRANȚAMENT CANAL</t>
  </si>
  <si>
    <t>Teava PVC KG  Dn 200mm</t>
  </si>
  <si>
    <t>Camin din beton pentru racord canal,1,0x1,0x1,6m, capac si rama din fonta</t>
  </si>
  <si>
    <t xml:space="preserve">Sa racord canalizare Dn 200 </t>
  </si>
  <si>
    <t>BRANȘAMENT GAZ</t>
  </si>
  <si>
    <t>Teava PEHD pentru gaz Dn 60mm</t>
  </si>
  <si>
    <t>Raiser Dn60 mm</t>
  </si>
  <si>
    <t>Sa bransare Dn 60 mm</t>
  </si>
  <si>
    <t>Firida de gaz, incl regulator</t>
  </si>
  <si>
    <t>Taxa de bransare</t>
  </si>
  <si>
    <t>Robinet de gaz Dn 60</t>
  </si>
  <si>
    <t>Teava protectie OL Dn 150mm</t>
  </si>
  <si>
    <t>2.1 EVALUARE BRANȘAMENTE</t>
  </si>
  <si>
    <r>
      <t xml:space="preserve">obiectului </t>
    </r>
    <r>
      <rPr>
        <b/>
        <sz val="14"/>
        <color theme="1"/>
        <rFont val="Arial"/>
        <family val="2"/>
      </rPr>
      <t>BRANȘAMENTE -D08</t>
    </r>
  </si>
  <si>
    <t>Cap.2 -Cheltuieli pentru asigurarea utilităților necesare obirctivului</t>
  </si>
  <si>
    <t>TOTAL I -subcapitol 1.3</t>
  </si>
  <si>
    <t>TOTAL I -subcapitol 1.2.2</t>
  </si>
  <si>
    <t>Drumuri, alei, platforme</t>
  </si>
  <si>
    <r>
      <t xml:space="preserve">obiectului </t>
    </r>
    <r>
      <rPr>
        <b/>
        <sz val="14"/>
        <color theme="1"/>
        <rFont val="Arial"/>
        <family val="2"/>
      </rPr>
      <t>DRUMURI, ALEI, PLATFORME -D06</t>
    </r>
  </si>
  <si>
    <t>1.2.3</t>
  </si>
  <si>
    <t>TOTAL I -subcapitol 1.2.3</t>
  </si>
  <si>
    <t>TOTAL I -subcapitol 1.2.1</t>
  </si>
  <si>
    <t>2.1</t>
  </si>
  <si>
    <t>2.1.1</t>
  </si>
  <si>
    <t>Branșament electric aerian</t>
  </si>
  <si>
    <t>2.1.2</t>
  </si>
  <si>
    <t>Branșament apă</t>
  </si>
  <si>
    <t>2.1.3</t>
  </si>
  <si>
    <t>Branșament canal</t>
  </si>
  <si>
    <t>2.1.4</t>
  </si>
  <si>
    <t>Branșament gaz</t>
  </si>
  <si>
    <t>TOTAL I -subcapitol 2.1</t>
  </si>
  <si>
    <t>REȚELE ELECTRICE</t>
  </si>
  <si>
    <t>Umpluturi nisip</t>
  </si>
  <si>
    <t>Umpluturi manuale, imprastiere, compactare manuala</t>
  </si>
  <si>
    <t>REȚELE APA</t>
  </si>
  <si>
    <t>Teava PEHD Pn10 Dn 40mm</t>
  </si>
  <si>
    <t>Camin vane,  capac si rama din fonta</t>
  </si>
  <si>
    <t>Hidrant exterior, incl piesa si teava racord Dn65</t>
  </si>
  <si>
    <t>Cismea</t>
  </si>
  <si>
    <t>REȚELE CANAL</t>
  </si>
  <si>
    <t>Conducta PVC KG Dn 200mm</t>
  </si>
  <si>
    <t>Camin vizitare h=2m,  capac si rama din fonta</t>
  </si>
  <si>
    <t>REȚELE UTILIZARE GAZ</t>
  </si>
  <si>
    <t>Teava PEHD pentru gaz Dn 32mm</t>
  </si>
  <si>
    <t>Robinet de gaz Dn 32</t>
  </si>
  <si>
    <t>Raiser Dn32 mm</t>
  </si>
  <si>
    <t>Teava protectie OL Dn 100mm</t>
  </si>
  <si>
    <t>2.2 EVALUARE REȚELE EXTERIOARE</t>
  </si>
  <si>
    <r>
      <t xml:space="preserve">obiectului </t>
    </r>
    <r>
      <rPr>
        <b/>
        <sz val="14"/>
        <color theme="1"/>
        <rFont val="Arial"/>
        <family val="2"/>
      </rPr>
      <t>REȚELE EXTERIOARE -D09</t>
    </r>
  </si>
  <si>
    <t>2.2</t>
  </si>
  <si>
    <t>Rețele exteroare</t>
  </si>
  <si>
    <t>2.2.1</t>
  </si>
  <si>
    <t>2.2.2</t>
  </si>
  <si>
    <t>2.2.3</t>
  </si>
  <si>
    <t>2.2.4</t>
  </si>
  <si>
    <t>Rețele electrice</t>
  </si>
  <si>
    <t>Rețele apă</t>
  </si>
  <si>
    <t>Rețele canal</t>
  </si>
  <si>
    <t>Rețele utilizare gaz</t>
  </si>
  <si>
    <t>TOTAL I -subcapitol 2.2</t>
  </si>
  <si>
    <t>Cheltuieli diverse si neprevazute 10%</t>
  </si>
  <si>
    <t>Sursa de finanțare:                      Buget local</t>
  </si>
  <si>
    <t>Sursa de finantare:                      Buget de stat</t>
  </si>
  <si>
    <t>Primar,</t>
  </si>
  <si>
    <t>ing. Morar Costan</t>
  </si>
  <si>
    <t>Beneficiar,</t>
  </si>
  <si>
    <t>Municipiul Dej</t>
  </si>
  <si>
    <t xml:space="preserve">str. Înfrățirii, nr. 30, municipiul Dej, judetul Cluj, CONFORM CONTRACT LUCARI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</si>
</sst>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0\ _l_e_i_-;\-* #,##0.00\ _l_e_i_-;_-* &quot;-&quot;??\ _l_e_i_-;_-@_-"/>
    <numFmt numFmtId="165" formatCode="0.0"/>
    <numFmt numFmtId="166" formatCode="#,##0.0000"/>
    <numFmt numFmtId="167" formatCode="#,##0.0"/>
    <numFmt numFmtId="168" formatCode="_-* #,##0\ _l_e_i_-;\-* #,##0\ _l_e_i_-;_-* &quot;-&quot;??\ _l_e_i_-;_-@_-"/>
    <numFmt numFmtId="169" formatCode="#,##0.00_ ;\-#,##0.00\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480">
    <xf numFmtId="0" fontId="0" fillId="0" borderId="0" xfId="0"/>
    <xf numFmtId="2" fontId="5" fillId="0" borderId="0" xfId="0" applyNumberFormat="1" applyFont="1"/>
    <xf numFmtId="2" fontId="7" fillId="0" borderId="0" xfId="0" applyNumberFormat="1" applyFont="1"/>
    <xf numFmtId="2" fontId="8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2" fontId="4" fillId="0" borderId="0" xfId="0" applyNumberFormat="1" applyFont="1"/>
    <xf numFmtId="2" fontId="2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justify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  <xf numFmtId="4" fontId="12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/>
    <xf numFmtId="49" fontId="1" fillId="0" borderId="13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left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vertical="justify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/>
    <xf numFmtId="4" fontId="5" fillId="0" borderId="18" xfId="0" applyNumberFormat="1" applyFont="1" applyBorder="1"/>
    <xf numFmtId="4" fontId="9" fillId="0" borderId="0" xfId="0" applyNumberFormat="1" applyFont="1"/>
    <xf numFmtId="2" fontId="7" fillId="0" borderId="0" xfId="0" applyNumberFormat="1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 wrapText="1"/>
    </xf>
    <xf numFmtId="166" fontId="18" fillId="0" borderId="0" xfId="0" applyNumberFormat="1" applyFont="1" applyProtection="1"/>
    <xf numFmtId="2" fontId="18" fillId="0" borderId="2" xfId="0" applyNumberFormat="1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4" fontId="0" fillId="0" borderId="0" xfId="0" applyNumberFormat="1"/>
    <xf numFmtId="0" fontId="7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justify" vertical="center"/>
    </xf>
    <xf numFmtId="0" fontId="7" fillId="0" borderId="12" xfId="0" applyFont="1" applyBorder="1" applyAlignment="1">
      <alignment vertical="center"/>
    </xf>
    <xf numFmtId="0" fontId="16" fillId="0" borderId="12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2" fontId="0" fillId="0" borderId="0" xfId="0" applyNumberFormat="1"/>
    <xf numFmtId="0" fontId="16" fillId="0" borderId="10" xfId="0" applyFont="1" applyBorder="1" applyAlignment="1">
      <alignment horizontal="right" vertical="center" wrapText="1"/>
    </xf>
    <xf numFmtId="2" fontId="7" fillId="0" borderId="27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2" fontId="7" fillId="0" borderId="28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vertical="center"/>
    </xf>
    <xf numFmtId="4" fontId="15" fillId="3" borderId="9" xfId="0" applyNumberFormat="1" applyFont="1" applyFill="1" applyBorder="1" applyAlignment="1">
      <alignment vertical="center"/>
    </xf>
    <xf numFmtId="0" fontId="16" fillId="0" borderId="29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justify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right" vertical="center"/>
    </xf>
    <xf numFmtId="2" fontId="16" fillId="0" borderId="12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center" vertical="center"/>
    </xf>
    <xf numFmtId="167" fontId="16" fillId="0" borderId="14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15" fillId="4" borderId="15" xfId="0" applyFont="1" applyFill="1" applyBorder="1" applyAlignment="1">
      <alignment vertical="center"/>
    </xf>
    <xf numFmtId="0" fontId="7" fillId="4" borderId="15" xfId="0" applyFont="1" applyFill="1" applyBorder="1" applyAlignment="1">
      <alignment horizontal="center" vertical="center"/>
    </xf>
    <xf numFmtId="3" fontId="7" fillId="4" borderId="15" xfId="0" applyNumberFormat="1" applyFont="1" applyFill="1" applyBorder="1" applyAlignment="1">
      <alignment vertical="center"/>
    </xf>
    <xf numFmtId="4" fontId="15" fillId="4" borderId="9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4" fontId="15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0" fillId="0" borderId="0" xfId="0" applyFont="1"/>
    <xf numFmtId="0" fontId="17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7" fillId="0" borderId="14" xfId="0" applyFont="1" applyBorder="1"/>
    <xf numFmtId="0" fontId="16" fillId="0" borderId="14" xfId="0" applyFont="1" applyBorder="1"/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/>
    <xf numFmtId="4" fontId="7" fillId="0" borderId="14" xfId="0" applyNumberFormat="1" applyFont="1" applyBorder="1"/>
    <xf numFmtId="0" fontId="7" fillId="0" borderId="13" xfId="0" applyFont="1" applyBorder="1"/>
    <xf numFmtId="0" fontId="16" fillId="0" borderId="13" xfId="0" applyFont="1" applyBorder="1"/>
    <xf numFmtId="0" fontId="7" fillId="0" borderId="13" xfId="0" applyFont="1" applyBorder="1" applyAlignment="1">
      <alignment horizontal="center" vertical="center"/>
    </xf>
    <xf numFmtId="3" fontId="7" fillId="0" borderId="13" xfId="0" applyNumberFormat="1" applyFont="1" applyBorder="1"/>
    <xf numFmtId="4" fontId="7" fillId="0" borderId="13" xfId="0" applyNumberFormat="1" applyFont="1" applyBorder="1"/>
    <xf numFmtId="0" fontId="7" fillId="0" borderId="8" xfId="0" applyFont="1" applyBorder="1"/>
    <xf numFmtId="0" fontId="15" fillId="0" borderId="15" xfId="0" applyFont="1" applyBorder="1"/>
    <xf numFmtId="3" fontId="7" fillId="0" borderId="15" xfId="0" applyNumberFormat="1" applyFont="1" applyBorder="1"/>
    <xf numFmtId="4" fontId="15" fillId="0" borderId="9" xfId="0" applyNumberFormat="1" applyFont="1" applyFill="1" applyBorder="1"/>
    <xf numFmtId="0" fontId="0" fillId="0" borderId="0" xfId="0" applyFont="1" applyBorder="1"/>
    <xf numFmtId="0" fontId="17" fillId="0" borderId="0" xfId="0" applyFont="1" applyBorder="1"/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/>
    <xf numFmtId="3" fontId="17" fillId="0" borderId="0" xfId="0" applyNumberFormat="1" applyFont="1" applyFill="1" applyBorder="1"/>
    <xf numFmtId="2" fontId="4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6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166" fontId="18" fillId="0" borderId="0" xfId="0" applyNumberFormat="1" applyFont="1" applyBorder="1"/>
    <xf numFmtId="0" fontId="7" fillId="0" borderId="1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9" fillId="0" borderId="0" xfId="0" applyFont="1"/>
    <xf numFmtId="3" fontId="7" fillId="0" borderId="10" xfId="0" applyNumberFormat="1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4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/>
    <xf numFmtId="0" fontId="0" fillId="0" borderId="0" xfId="0" applyBorder="1" applyAlignment="1">
      <alignment horizontal="center" vertical="center"/>
    </xf>
    <xf numFmtId="3" fontId="22" fillId="0" borderId="0" xfId="0" applyNumberFormat="1" applyFont="1" applyBorder="1"/>
    <xf numFmtId="3" fontId="15" fillId="0" borderId="0" xfId="0" applyNumberFormat="1" applyFont="1" applyFill="1" applyBorder="1"/>
    <xf numFmtId="0" fontId="22" fillId="0" borderId="0" xfId="0" applyFont="1"/>
    <xf numFmtId="2" fontId="18" fillId="0" borderId="0" xfId="0" applyNumberFormat="1" applyFont="1" applyBorder="1" applyAlignment="1">
      <alignment horizontal="left"/>
    </xf>
    <xf numFmtId="2" fontId="15" fillId="0" borderId="0" xfId="0" applyNumberFormat="1" applyFont="1" applyAlignment="1">
      <alignment horizontal="center"/>
    </xf>
    <xf numFmtId="0" fontId="15" fillId="0" borderId="0" xfId="0" applyFont="1"/>
    <xf numFmtId="0" fontId="23" fillId="0" borderId="0" xfId="0" applyFont="1"/>
    <xf numFmtId="2" fontId="15" fillId="0" borderId="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16" fillId="0" borderId="26" xfId="0" applyFont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0" fontId="7" fillId="0" borderId="0" xfId="0" applyFont="1"/>
    <xf numFmtId="0" fontId="0" fillId="0" borderId="31" xfId="0" applyBorder="1"/>
    <xf numFmtId="0" fontId="16" fillId="0" borderId="10" xfId="0" applyFont="1" applyBorder="1"/>
    <xf numFmtId="0" fontId="16" fillId="0" borderId="12" xfId="0" applyFont="1" applyBorder="1" applyAlignment="1">
      <alignment wrapText="1"/>
    </xf>
    <xf numFmtId="2" fontId="7" fillId="0" borderId="10" xfId="0" applyNumberFormat="1" applyFont="1" applyBorder="1"/>
    <xf numFmtId="4" fontId="7" fillId="0" borderId="10" xfId="0" applyNumberFormat="1" applyFont="1" applyBorder="1"/>
    <xf numFmtId="0" fontId="16" fillId="0" borderId="12" xfId="0" applyFont="1" applyBorder="1"/>
    <xf numFmtId="2" fontId="7" fillId="0" borderId="13" xfId="0" applyNumberFormat="1" applyFont="1" applyBorder="1"/>
    <xf numFmtId="0" fontId="16" fillId="0" borderId="14" xfId="0" applyFont="1" applyBorder="1" applyAlignment="1">
      <alignment wrapText="1"/>
    </xf>
    <xf numFmtId="2" fontId="7" fillId="0" borderId="15" xfId="0" applyNumberFormat="1" applyFont="1" applyBorder="1"/>
    <xf numFmtId="2" fontId="7" fillId="0" borderId="0" xfId="0" applyNumberFormat="1" applyFont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2" fontId="23" fillId="0" borderId="0" xfId="0" applyNumberFormat="1" applyFont="1"/>
    <xf numFmtId="0" fontId="7" fillId="0" borderId="13" xfId="0" applyFont="1" applyBorder="1" applyAlignment="1">
      <alignment horizontal="justify" vertical="center" wrapText="1"/>
    </xf>
    <xf numFmtId="4" fontId="16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" fontId="7" fillId="0" borderId="12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vertical="center" wrapText="1"/>
    </xf>
    <xf numFmtId="0" fontId="16" fillId="0" borderId="26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justify" vertical="center" wrapText="1"/>
    </xf>
    <xf numFmtId="0" fontId="0" fillId="0" borderId="19" xfId="0" applyBorder="1"/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2" fontId="16" fillId="0" borderId="12" xfId="0" applyNumberFormat="1" applyFont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2" fontId="16" fillId="0" borderId="12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/>
    </xf>
    <xf numFmtId="2" fontId="7" fillId="0" borderId="32" xfId="0" applyNumberFormat="1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0" fontId="16" fillId="0" borderId="33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/>
    </xf>
    <xf numFmtId="165" fontId="12" fillId="0" borderId="12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justify" vertical="center"/>
    </xf>
    <xf numFmtId="165" fontId="12" fillId="0" borderId="11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justify" vertical="center"/>
    </xf>
    <xf numFmtId="4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center" wrapText="1"/>
    </xf>
    <xf numFmtId="165" fontId="12" fillId="0" borderId="14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/>
    </xf>
    <xf numFmtId="165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165" fontId="12" fillId="0" borderId="12" xfId="0" applyNumberFormat="1" applyFont="1" applyFill="1" applyBorder="1"/>
    <xf numFmtId="49" fontId="12" fillId="0" borderId="12" xfId="0" applyNumberFormat="1" applyFont="1" applyFill="1" applyBorder="1" applyAlignment="1">
      <alignment horizontal="justify"/>
    </xf>
    <xf numFmtId="49" fontId="12" fillId="0" borderId="12" xfId="0" applyNumberFormat="1" applyFont="1" applyFill="1" applyBorder="1"/>
    <xf numFmtId="49" fontId="12" fillId="0" borderId="12" xfId="0" applyNumberFormat="1" applyFont="1" applyFill="1" applyBorder="1" applyAlignment="1">
      <alignment wrapText="1"/>
    </xf>
    <xf numFmtId="165" fontId="12" fillId="0" borderId="14" xfId="0" applyNumberFormat="1" applyFont="1" applyFill="1" applyBorder="1"/>
    <xf numFmtId="2" fontId="12" fillId="0" borderId="12" xfId="0" applyNumberFormat="1" applyFont="1" applyFill="1" applyBorder="1"/>
    <xf numFmtId="165" fontId="12" fillId="0" borderId="17" xfId="0" applyNumberFormat="1" applyFont="1" applyFill="1" applyBorder="1"/>
    <xf numFmtId="2" fontId="12" fillId="0" borderId="11" xfId="0" applyNumberFormat="1" applyFont="1" applyFill="1" applyBorder="1"/>
    <xf numFmtId="4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5" fontId="12" fillId="0" borderId="11" xfId="0" applyNumberFormat="1" applyFont="1" applyBorder="1"/>
    <xf numFmtId="49" fontId="12" fillId="0" borderId="11" xfId="0" applyNumberFormat="1" applyFont="1" applyBorder="1"/>
    <xf numFmtId="2" fontId="14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2" fillId="0" borderId="0" xfId="0" applyNumberFormat="1" applyFont="1"/>
    <xf numFmtId="2" fontId="12" fillId="0" borderId="0" xfId="0" applyNumberFormat="1" applyFont="1" applyAlignment="1">
      <alignment horizontal="right" vertical="center"/>
    </xf>
    <xf numFmtId="164" fontId="5" fillId="0" borderId="0" xfId="1" applyFont="1"/>
    <xf numFmtId="164" fontId="7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164" fontId="8" fillId="0" borderId="1" xfId="1" applyFont="1" applyBorder="1" applyAlignment="1">
      <alignment horizontal="center" vertical="center" wrapText="1"/>
    </xf>
    <xf numFmtId="2" fontId="5" fillId="0" borderId="1" xfId="0" applyNumberFormat="1" applyFont="1" applyBorder="1"/>
    <xf numFmtId="168" fontId="5" fillId="0" borderId="1" xfId="1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/>
    </xf>
    <xf numFmtId="164" fontId="25" fillId="3" borderId="1" xfId="1" applyFont="1" applyFill="1" applyBorder="1" applyAlignment="1">
      <alignment wrapText="1"/>
    </xf>
    <xf numFmtId="164" fontId="25" fillId="3" borderId="1" xfId="1" applyFont="1" applyFill="1" applyBorder="1"/>
    <xf numFmtId="2" fontId="1" fillId="0" borderId="0" xfId="0" applyNumberFormat="1" applyFont="1" applyAlignment="1">
      <alignment horizontal="right" vertical="center"/>
    </xf>
    <xf numFmtId="2" fontId="6" fillId="0" borderId="4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1" xfId="1" applyNumberFormat="1" applyFont="1" applyBorder="1" applyAlignment="1">
      <alignment horizontal="center" vertical="center"/>
    </xf>
    <xf numFmtId="4" fontId="5" fillId="6" borderId="0" xfId="0" applyNumberFormat="1" applyFont="1" applyFill="1"/>
    <xf numFmtId="164" fontId="5" fillId="0" borderId="1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2" fontId="25" fillId="3" borderId="1" xfId="1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justify" vertical="center"/>
    </xf>
    <xf numFmtId="49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justify"/>
    </xf>
    <xf numFmtId="49" fontId="12" fillId="0" borderId="1" xfId="0" applyNumberFormat="1" applyFont="1" applyFill="1" applyBorder="1"/>
    <xf numFmtId="49" fontId="12" fillId="0" borderId="1" xfId="0" applyNumberFormat="1" applyFont="1" applyFill="1" applyBorder="1" applyAlignment="1">
      <alignment wrapText="1"/>
    </xf>
    <xf numFmtId="2" fontId="12" fillId="0" borderId="1" xfId="0" applyNumberFormat="1" applyFont="1" applyFill="1" applyBorder="1"/>
    <xf numFmtId="165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/>
    <xf numFmtId="49" fontId="12" fillId="0" borderId="1" xfId="0" applyNumberFormat="1" applyFont="1" applyBorder="1"/>
    <xf numFmtId="169" fontId="5" fillId="0" borderId="1" xfId="1" applyNumberFormat="1" applyFont="1" applyBorder="1" applyAlignment="1">
      <alignment horizontal="center" vertical="center"/>
    </xf>
    <xf numFmtId="2" fontId="25" fillId="0" borderId="0" xfId="0" applyNumberFormat="1" applyFont="1"/>
    <xf numFmtId="2" fontId="9" fillId="0" borderId="0" xfId="0" applyNumberFormat="1" applyFont="1"/>
    <xf numFmtId="164" fontId="25" fillId="0" borderId="1" xfId="1" applyFont="1" applyBorder="1" applyAlignment="1">
      <alignment horizontal="center" vertical="center"/>
    </xf>
    <xf numFmtId="2" fontId="25" fillId="0" borderId="1" xfId="1" applyNumberFormat="1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 vertical="center" wrapText="1"/>
    </xf>
    <xf numFmtId="164" fontId="12" fillId="0" borderId="1" xfId="1" applyFont="1" applyBorder="1" applyAlignment="1">
      <alignment vertical="center" wrapText="1"/>
    </xf>
    <xf numFmtId="164" fontId="14" fillId="3" borderId="1" xfId="1" applyFont="1" applyFill="1" applyBorder="1" applyAlignment="1">
      <alignment wrapText="1"/>
    </xf>
    <xf numFmtId="164" fontId="12" fillId="0" borderId="1" xfId="1" applyFont="1" applyBorder="1" applyAlignment="1">
      <alignment wrapText="1"/>
    </xf>
    <xf numFmtId="2" fontId="14" fillId="3" borderId="1" xfId="1" applyNumberFormat="1" applyFont="1" applyFill="1" applyBorder="1" applyAlignment="1">
      <alignment horizontal="center" wrapText="1"/>
    </xf>
    <xf numFmtId="164" fontId="14" fillId="0" borderId="1" xfId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14" fillId="0" borderId="1" xfId="0" applyNumberFormat="1" applyFont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2" fontId="14" fillId="3" borderId="1" xfId="0" applyNumberFormat="1" applyFont="1" applyFill="1" applyBorder="1" applyAlignment="1">
      <alignment horizontal="left" vertical="center"/>
    </xf>
    <xf numFmtId="2" fontId="1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left" vertical="center"/>
    </xf>
    <xf numFmtId="49" fontId="14" fillId="3" borderId="9" xfId="0" applyNumberFormat="1" applyFont="1" applyFill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2" fontId="14" fillId="0" borderId="2" xfId="0" applyNumberFormat="1" applyFont="1" applyBorder="1" applyAlignment="1">
      <alignment horizontal="left" vertical="center"/>
    </xf>
    <xf numFmtId="2" fontId="14" fillId="0" borderId="7" xfId="0" applyNumberFormat="1" applyFont="1" applyBorder="1" applyAlignment="1">
      <alignment horizontal="left" vertical="center"/>
    </xf>
    <xf numFmtId="2" fontId="14" fillId="0" borderId="4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165" fontId="14" fillId="3" borderId="8" xfId="0" applyNumberFormat="1" applyFont="1" applyFill="1" applyBorder="1" applyAlignment="1">
      <alignment horizontal="left" vertical="center"/>
    </xf>
    <xf numFmtId="165" fontId="14" fillId="3" borderId="9" xfId="0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8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2" fontId="7" fillId="0" borderId="2" xfId="0" applyNumberFormat="1" applyFont="1" applyBorder="1" applyAlignment="1">
      <alignment horizontal="center"/>
    </xf>
    <xf numFmtId="0" fontId="15" fillId="0" borderId="8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8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4" fontId="1" fillId="0" borderId="0" xfId="0" applyNumberFormat="1" applyFont="1"/>
    <xf numFmtId="43" fontId="5" fillId="0" borderId="0" xfId="0" applyNumberFormat="1" applyFont="1"/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workbookViewId="0">
      <selection activeCell="E93" sqref="E93"/>
    </sheetView>
  </sheetViews>
  <sheetFormatPr defaultRowHeight="15" x14ac:dyDescent="0.2"/>
  <cols>
    <col min="1" max="1" width="5" style="1" customWidth="1"/>
    <col min="2" max="2" width="55.42578125" style="1" customWidth="1"/>
    <col min="3" max="5" width="15.7109375" style="1" customWidth="1"/>
    <col min="6" max="6" width="19.85546875" style="346" customWidth="1"/>
    <col min="7" max="7" width="21.28515625" style="1" customWidth="1"/>
    <col min="8" max="8" width="19" style="1" customWidth="1"/>
    <col min="9" max="9" width="14.7109375" style="1" bestFit="1" customWidth="1"/>
    <col min="10" max="10" width="11.42578125" style="1" bestFit="1" customWidth="1"/>
    <col min="11" max="11" width="9.140625" style="1"/>
    <col min="12" max="12" width="9.5703125" style="1" bestFit="1" customWidth="1"/>
    <col min="13" max="13" width="13.5703125" style="1" bestFit="1" customWidth="1"/>
    <col min="14" max="14" width="12.140625" style="1" bestFit="1" customWidth="1"/>
    <col min="15" max="16384" width="9.140625" style="1"/>
  </cols>
  <sheetData>
    <row r="1" spans="1:10" ht="15.75" x14ac:dyDescent="0.2">
      <c r="A1" s="412" t="s">
        <v>519</v>
      </c>
      <c r="B1" s="413"/>
      <c r="C1" s="8"/>
      <c r="D1" s="8"/>
      <c r="E1" s="29" t="s">
        <v>36</v>
      </c>
    </row>
    <row r="2" spans="1:10" x14ac:dyDescent="0.2">
      <c r="A2" s="412" t="s">
        <v>520</v>
      </c>
      <c r="B2" s="413"/>
      <c r="C2" s="8"/>
      <c r="D2" s="8"/>
      <c r="E2" s="358" t="s">
        <v>37</v>
      </c>
    </row>
    <row r="3" spans="1:10" ht="18" x14ac:dyDescent="0.2">
      <c r="A3" s="411" t="s">
        <v>39</v>
      </c>
      <c r="B3" s="411"/>
      <c r="C3" s="411"/>
      <c r="D3" s="411"/>
      <c r="E3" s="411"/>
    </row>
    <row r="4" spans="1:10" x14ac:dyDescent="0.2">
      <c r="A4" s="408" t="s">
        <v>38</v>
      </c>
      <c r="B4" s="408"/>
      <c r="C4" s="408"/>
      <c r="D4" s="408"/>
      <c r="E4" s="408"/>
      <c r="H4" s="32"/>
    </row>
    <row r="5" spans="1:10" ht="18" x14ac:dyDescent="0.2">
      <c r="A5" s="411" t="s">
        <v>90</v>
      </c>
      <c r="B5" s="411"/>
      <c r="C5" s="411"/>
      <c r="D5" s="411"/>
      <c r="E5" s="411"/>
    </row>
    <row r="6" spans="1:10" x14ac:dyDescent="0.2">
      <c r="A6" s="408" t="s">
        <v>521</v>
      </c>
      <c r="B6" s="408"/>
      <c r="C6" s="408"/>
      <c r="D6" s="408"/>
      <c r="E6" s="408"/>
    </row>
    <row r="7" spans="1:10" x14ac:dyDescent="0.2">
      <c r="A7" s="60"/>
      <c r="B7" s="60"/>
      <c r="C7" s="60"/>
      <c r="D7" s="60"/>
      <c r="E7" s="60"/>
    </row>
    <row r="8" spans="1:10" ht="52.5" customHeight="1" x14ac:dyDescent="0.2">
      <c r="A8" s="409" t="s">
        <v>0</v>
      </c>
      <c r="B8" s="409" t="s">
        <v>11</v>
      </c>
      <c r="C8" s="369" t="s">
        <v>101</v>
      </c>
      <c r="D8" s="16" t="s">
        <v>1</v>
      </c>
      <c r="E8" s="369" t="s">
        <v>40</v>
      </c>
      <c r="F8" s="349" t="s">
        <v>515</v>
      </c>
      <c r="G8" s="349" t="s">
        <v>516</v>
      </c>
    </row>
    <row r="9" spans="1:10" ht="37.5" customHeight="1" x14ac:dyDescent="0.2">
      <c r="A9" s="409"/>
      <c r="B9" s="409"/>
      <c r="C9" s="16" t="s">
        <v>41</v>
      </c>
      <c r="D9" s="16" t="s">
        <v>41</v>
      </c>
      <c r="E9" s="16" t="s">
        <v>41</v>
      </c>
      <c r="F9" s="347"/>
      <c r="G9" s="350"/>
    </row>
    <row r="10" spans="1:10" x14ac:dyDescent="0.2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351">
        <v>6</v>
      </c>
      <c r="G10" s="352">
        <v>7</v>
      </c>
    </row>
    <row r="11" spans="1:10" ht="15.75" x14ac:dyDescent="0.2">
      <c r="A11" s="372" t="s">
        <v>12</v>
      </c>
      <c r="B11" s="372"/>
      <c r="C11" s="372"/>
      <c r="D11" s="372"/>
      <c r="E11" s="372"/>
      <c r="F11" s="348"/>
      <c r="G11" s="350"/>
    </row>
    <row r="12" spans="1:10" ht="15.75" x14ac:dyDescent="0.2">
      <c r="A12" s="403" t="s">
        <v>13</v>
      </c>
      <c r="B12" s="403"/>
      <c r="C12" s="403"/>
      <c r="D12" s="403"/>
      <c r="E12" s="403"/>
      <c r="F12" s="348"/>
      <c r="G12" s="350"/>
    </row>
    <row r="13" spans="1:10" x14ac:dyDescent="0.2">
      <c r="A13" s="373">
        <v>1.1000000000000001</v>
      </c>
      <c r="B13" s="374" t="s">
        <v>14</v>
      </c>
      <c r="C13" s="375">
        <v>0</v>
      </c>
      <c r="D13" s="375">
        <v>0</v>
      </c>
      <c r="E13" s="375">
        <v>0</v>
      </c>
      <c r="F13" s="362">
        <v>0</v>
      </c>
      <c r="G13" s="353">
        <v>0</v>
      </c>
      <c r="H13" s="7"/>
    </row>
    <row r="14" spans="1:10" x14ac:dyDescent="0.2">
      <c r="A14" s="373">
        <v>1.2</v>
      </c>
      <c r="B14" s="374" t="s">
        <v>2</v>
      </c>
      <c r="C14" s="375">
        <v>0</v>
      </c>
      <c r="D14" s="375">
        <f>SUM(D15:D17)</f>
        <v>0</v>
      </c>
      <c r="E14" s="375">
        <f>SUM(E15:E17)</f>
        <v>0</v>
      </c>
      <c r="F14" s="362">
        <v>0</v>
      </c>
      <c r="G14" s="353">
        <v>0</v>
      </c>
      <c r="H14" s="53"/>
      <c r="I14" s="54"/>
      <c r="J14" s="54"/>
    </row>
    <row r="15" spans="1:10" x14ac:dyDescent="0.2">
      <c r="A15" s="373"/>
      <c r="B15" s="374" t="s">
        <v>91</v>
      </c>
      <c r="C15" s="375">
        <v>0</v>
      </c>
      <c r="D15" s="375">
        <f>ROUND(0.19*C15,2)</f>
        <v>0</v>
      </c>
      <c r="E15" s="375">
        <f>C15+D15</f>
        <v>0</v>
      </c>
      <c r="F15" s="362">
        <v>0</v>
      </c>
      <c r="G15" s="353">
        <v>0</v>
      </c>
      <c r="H15" s="54"/>
      <c r="I15" s="54"/>
      <c r="J15" s="54"/>
    </row>
    <row r="16" spans="1:10" x14ac:dyDescent="0.2">
      <c r="A16" s="373"/>
      <c r="B16" s="374" t="s">
        <v>92</v>
      </c>
      <c r="C16" s="375">
        <v>0</v>
      </c>
      <c r="D16" s="375">
        <f t="shared" ref="D16:D17" si="0">ROUND(0.19*C16,2)</f>
        <v>0</v>
      </c>
      <c r="E16" s="375">
        <f>C16+D16</f>
        <v>0</v>
      </c>
      <c r="F16" s="362">
        <v>0</v>
      </c>
      <c r="G16" s="353">
        <v>0</v>
      </c>
      <c r="H16" s="54"/>
      <c r="I16" s="54"/>
      <c r="J16" s="54"/>
    </row>
    <row r="17" spans="1:10" x14ac:dyDescent="0.2">
      <c r="A17" s="373"/>
      <c r="B17" s="374" t="s">
        <v>93</v>
      </c>
      <c r="C17" s="375">
        <v>0</v>
      </c>
      <c r="D17" s="375">
        <f t="shared" si="0"/>
        <v>0</v>
      </c>
      <c r="E17" s="375">
        <f>C17+D17</f>
        <v>0</v>
      </c>
      <c r="F17" s="362">
        <v>0</v>
      </c>
      <c r="G17" s="353">
        <v>0</v>
      </c>
      <c r="H17" s="54"/>
      <c r="I17" s="54"/>
      <c r="J17" s="54"/>
    </row>
    <row r="18" spans="1:10" ht="30" x14ac:dyDescent="0.2">
      <c r="A18" s="373">
        <v>1.3</v>
      </c>
      <c r="B18" s="376" t="s">
        <v>88</v>
      </c>
      <c r="C18" s="375">
        <v>1746.79</v>
      </c>
      <c r="D18" s="375">
        <f>ROUND(C18*0.19,2)</f>
        <v>331.89</v>
      </c>
      <c r="E18" s="375">
        <f>C18+D18</f>
        <v>2078.6799999999998</v>
      </c>
      <c r="F18" s="397">
        <f>E18</f>
        <v>2078.6799999999998</v>
      </c>
      <c r="G18" s="353">
        <v>0</v>
      </c>
      <c r="H18" s="53"/>
      <c r="I18" s="54"/>
      <c r="J18" s="54"/>
    </row>
    <row r="19" spans="1:10" x14ac:dyDescent="0.2">
      <c r="A19" s="373">
        <v>1.4</v>
      </c>
      <c r="B19" s="376" t="s">
        <v>42</v>
      </c>
      <c r="C19" s="375">
        <v>0</v>
      </c>
      <c r="D19" s="375">
        <f>ROUND(C19*0.19,2)</f>
        <v>0</v>
      </c>
      <c r="E19" s="375">
        <f>C19+D19</f>
        <v>0</v>
      </c>
      <c r="F19" s="367">
        <v>0</v>
      </c>
      <c r="G19" s="353">
        <v>0</v>
      </c>
      <c r="H19" s="53"/>
      <c r="I19" s="54"/>
      <c r="J19" s="54"/>
    </row>
    <row r="20" spans="1:10" ht="15.75" x14ac:dyDescent="0.25">
      <c r="A20" s="410" t="s">
        <v>3</v>
      </c>
      <c r="B20" s="410"/>
      <c r="C20" s="354">
        <f>C13+C14+C18+C19</f>
        <v>1746.79</v>
      </c>
      <c r="D20" s="354">
        <f t="shared" ref="D20:E20" si="1">D13+D14+D18+D19</f>
        <v>331.89</v>
      </c>
      <c r="E20" s="354">
        <f t="shared" si="1"/>
        <v>2078.6799999999998</v>
      </c>
      <c r="F20" s="398">
        <f>F13+F14+F18+F19</f>
        <v>2078.6799999999998</v>
      </c>
      <c r="G20" s="355">
        <v>0</v>
      </c>
      <c r="H20" s="54"/>
      <c r="I20" s="53"/>
      <c r="J20" s="54"/>
    </row>
    <row r="21" spans="1:10" ht="15.75" x14ac:dyDescent="0.2">
      <c r="A21" s="403" t="s">
        <v>15</v>
      </c>
      <c r="B21" s="403"/>
      <c r="C21" s="403"/>
      <c r="D21" s="403"/>
      <c r="E21" s="403"/>
      <c r="F21" s="399"/>
      <c r="G21" s="350"/>
      <c r="H21" s="54"/>
      <c r="I21" s="54"/>
      <c r="J21" s="54"/>
    </row>
    <row r="22" spans="1:10" ht="15.75" x14ac:dyDescent="0.2">
      <c r="A22" s="403" t="s">
        <v>16</v>
      </c>
      <c r="B22" s="403"/>
      <c r="C22" s="403"/>
      <c r="D22" s="403"/>
      <c r="E22" s="403"/>
      <c r="F22" s="399"/>
      <c r="G22" s="350"/>
      <c r="H22" s="54"/>
      <c r="I22" s="54"/>
      <c r="J22" s="54"/>
    </row>
    <row r="23" spans="1:10" x14ac:dyDescent="0.2">
      <c r="A23" s="373">
        <v>2.1</v>
      </c>
      <c r="B23" s="374" t="s">
        <v>94</v>
      </c>
      <c r="C23" s="375">
        <v>0</v>
      </c>
      <c r="D23" s="375">
        <f>ROUND(C23*0.19,2)</f>
        <v>0</v>
      </c>
      <c r="E23" s="375">
        <f>C23+D23</f>
        <v>0</v>
      </c>
      <c r="F23" s="367">
        <v>0</v>
      </c>
      <c r="G23" s="390">
        <f>E23</f>
        <v>0</v>
      </c>
      <c r="H23" s="54"/>
      <c r="I23" s="54"/>
      <c r="J23" s="54"/>
    </row>
    <row r="24" spans="1:10" x14ac:dyDescent="0.2">
      <c r="A24" s="373">
        <v>2.2000000000000002</v>
      </c>
      <c r="B24" s="377" t="s">
        <v>95</v>
      </c>
      <c r="C24" s="375">
        <v>0</v>
      </c>
      <c r="D24" s="375">
        <f>ROUND(C24*0.19,2)</f>
        <v>0</v>
      </c>
      <c r="E24" s="375">
        <f>C24+D24</f>
        <v>0</v>
      </c>
      <c r="F24" s="367">
        <v>0</v>
      </c>
      <c r="G24" s="390">
        <f t="shared" ref="G24:G25" si="2">E24</f>
        <v>0</v>
      </c>
      <c r="H24" s="54"/>
      <c r="I24" s="54"/>
      <c r="J24" s="54"/>
    </row>
    <row r="25" spans="1:10" ht="15.75" x14ac:dyDescent="0.25">
      <c r="A25" s="410" t="s">
        <v>4</v>
      </c>
      <c r="B25" s="410"/>
      <c r="C25" s="354">
        <f>SUM(C23:C24)</f>
        <v>0</v>
      </c>
      <c r="D25" s="354">
        <f t="shared" ref="D25:E25" si="3">SUM(D23:D24)</f>
        <v>0</v>
      </c>
      <c r="E25" s="354">
        <f t="shared" si="3"/>
        <v>0</v>
      </c>
      <c r="F25" s="400">
        <v>0</v>
      </c>
      <c r="G25" s="390">
        <f t="shared" si="2"/>
        <v>0</v>
      </c>
      <c r="H25" s="54"/>
      <c r="I25" s="54"/>
      <c r="J25" s="54"/>
    </row>
    <row r="26" spans="1:10" ht="15.75" x14ac:dyDescent="0.2">
      <c r="A26" s="403" t="s">
        <v>17</v>
      </c>
      <c r="B26" s="403"/>
      <c r="C26" s="403"/>
      <c r="D26" s="403"/>
      <c r="E26" s="403"/>
      <c r="F26" s="399"/>
      <c r="G26" s="350"/>
      <c r="H26" s="54"/>
      <c r="I26" s="54"/>
      <c r="J26" s="54"/>
    </row>
    <row r="27" spans="1:10" ht="15.75" x14ac:dyDescent="0.2">
      <c r="A27" s="403" t="s">
        <v>18</v>
      </c>
      <c r="B27" s="403"/>
      <c r="C27" s="403"/>
      <c r="D27" s="403"/>
      <c r="E27" s="403"/>
      <c r="F27" s="399"/>
      <c r="G27" s="350"/>
      <c r="H27" s="54"/>
      <c r="I27" s="54"/>
      <c r="J27" s="54"/>
    </row>
    <row r="28" spans="1:10" x14ac:dyDescent="0.2">
      <c r="A28" s="373">
        <v>3.1</v>
      </c>
      <c r="B28" s="374" t="s">
        <v>43</v>
      </c>
      <c r="C28" s="375">
        <f>SUM(C29:C31)</f>
        <v>4320</v>
      </c>
      <c r="D28" s="375">
        <f t="shared" ref="D28:E28" si="4">SUM(D29:D31)</f>
        <v>820.8</v>
      </c>
      <c r="E28" s="375">
        <f t="shared" si="4"/>
        <v>5140.8</v>
      </c>
      <c r="F28" s="368">
        <v>5140.8</v>
      </c>
      <c r="G28" s="353">
        <v>0</v>
      </c>
      <c r="H28" s="54"/>
      <c r="I28" s="54"/>
      <c r="J28" s="54"/>
    </row>
    <row r="29" spans="1:10" x14ac:dyDescent="0.2">
      <c r="A29" s="373"/>
      <c r="B29" s="374" t="s">
        <v>44</v>
      </c>
      <c r="C29" s="375">
        <v>4320</v>
      </c>
      <c r="D29" s="375">
        <f>ROUND(C29*0.19,2)</f>
        <v>820.8</v>
      </c>
      <c r="E29" s="375">
        <f t="shared" ref="E29:E34" si="5">C29+D29</f>
        <v>5140.8</v>
      </c>
      <c r="F29" s="368">
        <v>5140.8</v>
      </c>
      <c r="G29" s="353">
        <v>0</v>
      </c>
      <c r="H29" s="54"/>
      <c r="I29" s="54"/>
      <c r="J29" s="54"/>
    </row>
    <row r="30" spans="1:10" x14ac:dyDescent="0.2">
      <c r="A30" s="373"/>
      <c r="B30" s="374" t="s">
        <v>45</v>
      </c>
      <c r="C30" s="375">
        <v>0</v>
      </c>
      <c r="D30" s="375">
        <f>C30*0.19</f>
        <v>0</v>
      </c>
      <c r="E30" s="375">
        <f t="shared" si="5"/>
        <v>0</v>
      </c>
      <c r="F30" s="367">
        <v>0</v>
      </c>
      <c r="G30" s="353">
        <v>0</v>
      </c>
      <c r="H30" s="54"/>
      <c r="I30" s="55"/>
      <c r="J30" s="54"/>
    </row>
    <row r="31" spans="1:10" x14ac:dyDescent="0.2">
      <c r="A31" s="373"/>
      <c r="B31" s="374" t="s">
        <v>46</v>
      </c>
      <c r="C31" s="375">
        <v>0</v>
      </c>
      <c r="D31" s="375">
        <f>C31*0.19</f>
        <v>0</v>
      </c>
      <c r="E31" s="375">
        <f t="shared" si="5"/>
        <v>0</v>
      </c>
      <c r="F31" s="367">
        <v>0</v>
      </c>
      <c r="G31" s="353">
        <v>0</v>
      </c>
      <c r="H31" s="54"/>
      <c r="I31" s="54"/>
      <c r="J31" s="54"/>
    </row>
    <row r="32" spans="1:10" ht="30" x14ac:dyDescent="0.2">
      <c r="A32" s="373">
        <v>3.2</v>
      </c>
      <c r="B32" s="377" t="s">
        <v>89</v>
      </c>
      <c r="C32" s="375">
        <v>6300</v>
      </c>
      <c r="D32" s="375">
        <f t="shared" ref="D32:D34" si="6">ROUND(C32*0.19,2)</f>
        <v>1197</v>
      </c>
      <c r="E32" s="375">
        <f t="shared" si="5"/>
        <v>7497</v>
      </c>
      <c r="F32" s="368">
        <v>7497</v>
      </c>
      <c r="G32" s="353">
        <v>0</v>
      </c>
      <c r="H32" s="54"/>
      <c r="I32" s="54"/>
      <c r="J32" s="54"/>
    </row>
    <row r="33" spans="1:10" x14ac:dyDescent="0.2">
      <c r="A33" s="373">
        <v>3.3</v>
      </c>
      <c r="B33" s="374" t="s">
        <v>47</v>
      </c>
      <c r="C33" s="375">
        <v>1000</v>
      </c>
      <c r="D33" s="375">
        <f t="shared" si="6"/>
        <v>190</v>
      </c>
      <c r="E33" s="375">
        <f t="shared" si="5"/>
        <v>1190</v>
      </c>
      <c r="F33" s="368">
        <v>1190</v>
      </c>
      <c r="G33" s="353">
        <v>0</v>
      </c>
      <c r="H33" s="54"/>
      <c r="I33" s="54"/>
      <c r="J33" s="54"/>
    </row>
    <row r="34" spans="1:10" ht="30" x14ac:dyDescent="0.2">
      <c r="A34" s="373">
        <v>3.4</v>
      </c>
      <c r="B34" s="377" t="s">
        <v>48</v>
      </c>
      <c r="C34" s="375">
        <v>5000</v>
      </c>
      <c r="D34" s="375">
        <f t="shared" si="6"/>
        <v>950</v>
      </c>
      <c r="E34" s="375">
        <f t="shared" si="5"/>
        <v>5950</v>
      </c>
      <c r="F34" s="368">
        <v>5950</v>
      </c>
      <c r="G34" s="353">
        <v>0</v>
      </c>
      <c r="H34" s="54"/>
      <c r="I34" s="54"/>
      <c r="J34" s="54"/>
    </row>
    <row r="35" spans="1:10" x14ac:dyDescent="0.2">
      <c r="A35" s="373">
        <v>3.5</v>
      </c>
      <c r="B35" s="374" t="s">
        <v>49</v>
      </c>
      <c r="C35" s="375">
        <f>SUM(C36:C41)</f>
        <v>62000</v>
      </c>
      <c r="D35" s="375">
        <f t="shared" ref="D35:E35" si="7">SUM(D36:D41)</f>
        <v>11780</v>
      </c>
      <c r="E35" s="375">
        <f t="shared" si="7"/>
        <v>73780</v>
      </c>
      <c r="F35" s="368">
        <v>73780</v>
      </c>
      <c r="G35" s="353"/>
      <c r="H35" s="54"/>
      <c r="I35" s="54"/>
      <c r="J35" s="54"/>
    </row>
    <row r="36" spans="1:10" x14ac:dyDescent="0.2">
      <c r="A36" s="373"/>
      <c r="B36" s="374" t="s">
        <v>50</v>
      </c>
      <c r="C36" s="375">
        <v>0</v>
      </c>
      <c r="D36" s="375">
        <f>ROUND(C36*0.19,2)</f>
        <v>0</v>
      </c>
      <c r="E36" s="375">
        <f t="shared" ref="E36:E42" si="8">C36+D36</f>
        <v>0</v>
      </c>
      <c r="F36" s="367">
        <v>0</v>
      </c>
      <c r="G36" s="353">
        <v>0</v>
      </c>
      <c r="H36" s="54"/>
      <c r="I36" s="54"/>
      <c r="J36" s="54"/>
    </row>
    <row r="37" spans="1:10" x14ac:dyDescent="0.2">
      <c r="A37" s="373"/>
      <c r="B37" s="374" t="s">
        <v>51</v>
      </c>
      <c r="C37" s="375">
        <v>39000</v>
      </c>
      <c r="D37" s="375">
        <f>ROUND(C37*0.19,2)</f>
        <v>7410</v>
      </c>
      <c r="E37" s="375">
        <f t="shared" si="8"/>
        <v>46410</v>
      </c>
      <c r="F37" s="368">
        <v>46410</v>
      </c>
      <c r="G37" s="364">
        <v>0</v>
      </c>
      <c r="H37" s="54"/>
      <c r="I37" s="54"/>
      <c r="J37" s="54"/>
    </row>
    <row r="38" spans="1:10" ht="30" x14ac:dyDescent="0.2">
      <c r="A38" s="373"/>
      <c r="B38" s="377" t="s">
        <v>52</v>
      </c>
      <c r="C38" s="375">
        <v>0</v>
      </c>
      <c r="D38" s="375">
        <f t="shared" ref="D38:D42" si="9">ROUND(C38*0.19,2)</f>
        <v>0</v>
      </c>
      <c r="E38" s="375">
        <f t="shared" si="8"/>
        <v>0</v>
      </c>
      <c r="F38" s="367">
        <v>0</v>
      </c>
      <c r="G38" s="364">
        <v>0</v>
      </c>
      <c r="H38" s="54"/>
      <c r="I38" s="54"/>
      <c r="J38" s="54"/>
    </row>
    <row r="39" spans="1:10" ht="30" x14ac:dyDescent="0.2">
      <c r="A39" s="373"/>
      <c r="B39" s="377" t="s">
        <v>53</v>
      </c>
      <c r="C39" s="375">
        <v>4000</v>
      </c>
      <c r="D39" s="375">
        <f t="shared" si="9"/>
        <v>760</v>
      </c>
      <c r="E39" s="375">
        <f t="shared" si="8"/>
        <v>4760</v>
      </c>
      <c r="F39" s="368">
        <v>4760</v>
      </c>
      <c r="G39" s="364">
        <v>0</v>
      </c>
      <c r="H39" s="54"/>
      <c r="I39" s="54"/>
      <c r="J39" s="54"/>
    </row>
    <row r="40" spans="1:10" ht="30" x14ac:dyDescent="0.2">
      <c r="A40" s="373"/>
      <c r="B40" s="377" t="s">
        <v>54</v>
      </c>
      <c r="C40" s="375">
        <v>4000</v>
      </c>
      <c r="D40" s="375">
        <f t="shared" si="9"/>
        <v>760</v>
      </c>
      <c r="E40" s="375">
        <f t="shared" si="8"/>
        <v>4760</v>
      </c>
      <c r="F40" s="367">
        <v>4760</v>
      </c>
      <c r="G40" s="370">
        <v>0</v>
      </c>
      <c r="H40" s="54"/>
      <c r="I40" s="54"/>
      <c r="J40" s="54"/>
    </row>
    <row r="41" spans="1:10" x14ac:dyDescent="0.2">
      <c r="A41" s="373"/>
      <c r="B41" s="374" t="s">
        <v>55</v>
      </c>
      <c r="C41" s="375">
        <v>15000</v>
      </c>
      <c r="D41" s="375">
        <f t="shared" si="9"/>
        <v>2850</v>
      </c>
      <c r="E41" s="375">
        <f t="shared" si="8"/>
        <v>17850</v>
      </c>
      <c r="F41" s="367">
        <v>17850</v>
      </c>
      <c r="G41" s="364">
        <v>0</v>
      </c>
      <c r="H41" s="54"/>
      <c r="I41" s="54"/>
      <c r="J41" s="54"/>
    </row>
    <row r="42" spans="1:10" x14ac:dyDescent="0.2">
      <c r="A42" s="373">
        <v>3.6</v>
      </c>
      <c r="B42" s="377" t="s">
        <v>19</v>
      </c>
      <c r="C42" s="375">
        <v>0</v>
      </c>
      <c r="D42" s="375">
        <f t="shared" si="9"/>
        <v>0</v>
      </c>
      <c r="E42" s="375">
        <f t="shared" si="8"/>
        <v>0</v>
      </c>
      <c r="F42" s="367">
        <v>0</v>
      </c>
      <c r="G42" s="364">
        <v>0</v>
      </c>
      <c r="H42" s="54"/>
      <c r="I42" s="54"/>
      <c r="J42" s="54"/>
    </row>
    <row r="43" spans="1:10" x14ac:dyDescent="0.2">
      <c r="A43" s="373">
        <v>3.7</v>
      </c>
      <c r="B43" s="374" t="s">
        <v>20</v>
      </c>
      <c r="C43" s="375">
        <f>SUM(C44:C45)</f>
        <v>0</v>
      </c>
      <c r="D43" s="375">
        <f t="shared" ref="D43:E43" si="10">SUM(D44:D45)</f>
        <v>0</v>
      </c>
      <c r="E43" s="375">
        <f t="shared" si="10"/>
        <v>0</v>
      </c>
      <c r="F43" s="367">
        <v>0</v>
      </c>
      <c r="G43" s="364">
        <v>0</v>
      </c>
      <c r="H43" s="54"/>
      <c r="I43" s="54"/>
      <c r="J43" s="54"/>
    </row>
    <row r="44" spans="1:10" ht="30" x14ac:dyDescent="0.2">
      <c r="A44" s="373"/>
      <c r="B44" s="377" t="s">
        <v>56</v>
      </c>
      <c r="C44" s="375">
        <v>0</v>
      </c>
      <c r="D44" s="375">
        <f>ROUND(C44*0.19,2)</f>
        <v>0</v>
      </c>
      <c r="E44" s="375">
        <f>C44+D44</f>
        <v>0</v>
      </c>
      <c r="F44" s="367">
        <v>0</v>
      </c>
      <c r="G44" s="364">
        <v>0</v>
      </c>
      <c r="H44" s="54"/>
      <c r="I44" s="54"/>
      <c r="J44" s="54"/>
    </row>
    <row r="45" spans="1:10" x14ac:dyDescent="0.2">
      <c r="A45" s="373"/>
      <c r="B45" s="374" t="s">
        <v>57</v>
      </c>
      <c r="C45" s="375">
        <v>0</v>
      </c>
      <c r="D45" s="375">
        <f>ROUND(C45*0.19,2)</f>
        <v>0</v>
      </c>
      <c r="E45" s="375">
        <f>C45+D45</f>
        <v>0</v>
      </c>
      <c r="F45" s="367">
        <v>0</v>
      </c>
      <c r="G45" s="364">
        <v>0</v>
      </c>
      <c r="H45" s="54"/>
      <c r="I45" s="54"/>
      <c r="J45" s="54"/>
    </row>
    <row r="46" spans="1:10" x14ac:dyDescent="0.2">
      <c r="A46" s="373">
        <v>3.8</v>
      </c>
      <c r="B46" s="374" t="s">
        <v>58</v>
      </c>
      <c r="C46" s="375">
        <f>SUM(C47:C50)</f>
        <v>28000</v>
      </c>
      <c r="D46" s="375">
        <f>SUM(D47:D50)</f>
        <v>5320</v>
      </c>
      <c r="E46" s="375">
        <f>E47+E50</f>
        <v>33320</v>
      </c>
      <c r="F46" s="368">
        <v>33320</v>
      </c>
      <c r="G46" s="364">
        <v>0</v>
      </c>
      <c r="H46" s="54"/>
      <c r="I46" s="54"/>
      <c r="J46" s="54"/>
    </row>
    <row r="47" spans="1:10" x14ac:dyDescent="0.2">
      <c r="A47" s="373"/>
      <c r="B47" s="374" t="s">
        <v>59</v>
      </c>
      <c r="C47" s="375">
        <v>13000</v>
      </c>
      <c r="D47" s="375">
        <f>ROUND(C47*0.19,)</f>
        <v>2470</v>
      </c>
      <c r="E47" s="368">
        <v>15470</v>
      </c>
      <c r="F47" s="368">
        <f>E47</f>
        <v>15470</v>
      </c>
      <c r="G47" s="353">
        <v>0</v>
      </c>
      <c r="H47" s="54"/>
      <c r="I47" s="54"/>
      <c r="J47" s="54"/>
    </row>
    <row r="48" spans="1:10" x14ac:dyDescent="0.2">
      <c r="A48" s="373"/>
      <c r="B48" s="374" t="s">
        <v>60</v>
      </c>
      <c r="C48" s="375">
        <v>0</v>
      </c>
      <c r="D48" s="375">
        <f t="shared" ref="D48:D49" si="11">ROUND(C48*0.19,)</f>
        <v>0</v>
      </c>
      <c r="E48" s="375">
        <f>C48+D48</f>
        <v>0</v>
      </c>
      <c r="F48" s="367">
        <v>0</v>
      </c>
      <c r="G48" s="353">
        <v>0</v>
      </c>
      <c r="H48" s="54"/>
      <c r="I48" s="54"/>
      <c r="J48" s="54"/>
    </row>
    <row r="49" spans="1:10" ht="45" x14ac:dyDescent="0.2">
      <c r="A49" s="373"/>
      <c r="B49" s="377" t="s">
        <v>61</v>
      </c>
      <c r="C49" s="375">
        <v>0</v>
      </c>
      <c r="D49" s="375">
        <f t="shared" si="11"/>
        <v>0</v>
      </c>
      <c r="E49" s="375">
        <f>C49+D49</f>
        <v>0</v>
      </c>
      <c r="F49" s="367">
        <v>0</v>
      </c>
      <c r="G49" s="353">
        <v>0</v>
      </c>
      <c r="H49" s="54"/>
      <c r="I49" s="54"/>
      <c r="J49" s="54"/>
    </row>
    <row r="50" spans="1:10" x14ac:dyDescent="0.2">
      <c r="A50" s="373"/>
      <c r="B50" s="377" t="s">
        <v>62</v>
      </c>
      <c r="C50" s="375">
        <v>15000</v>
      </c>
      <c r="D50" s="375">
        <f>ROUND(0.19*C50,2)</f>
        <v>2850</v>
      </c>
      <c r="E50" s="375">
        <f>C50+D50</f>
        <v>17850</v>
      </c>
      <c r="F50" s="368">
        <v>17850</v>
      </c>
      <c r="G50" s="353">
        <v>0</v>
      </c>
      <c r="H50" s="54"/>
      <c r="I50" s="54"/>
      <c r="J50" s="54"/>
    </row>
    <row r="51" spans="1:10" ht="15.75" x14ac:dyDescent="0.25">
      <c r="A51" s="410" t="s">
        <v>5</v>
      </c>
      <c r="B51" s="410"/>
      <c r="C51" s="354">
        <f>C28+C32+C33+C34+C35+C42+C43+C46</f>
        <v>106620</v>
      </c>
      <c r="D51" s="354">
        <f t="shared" ref="D51" si="12">D28+D32+D33+D34+D35+D42+D43+D46</f>
        <v>20257.8</v>
      </c>
      <c r="E51" s="354">
        <f>E28+E32+E33+E34+E35+E42+E43+E46</f>
        <v>126877.8</v>
      </c>
      <c r="F51" s="398">
        <f>F28+F32+F33+F34+F35+F46</f>
        <v>126877.8</v>
      </c>
      <c r="G51" s="371">
        <v>0</v>
      </c>
      <c r="H51" s="54"/>
      <c r="I51" s="54"/>
      <c r="J51" s="54"/>
    </row>
    <row r="52" spans="1:10" ht="15.75" x14ac:dyDescent="0.2">
      <c r="A52" s="403" t="s">
        <v>21</v>
      </c>
      <c r="B52" s="403"/>
      <c r="C52" s="403"/>
      <c r="D52" s="403"/>
      <c r="E52" s="403"/>
      <c r="F52" s="368"/>
      <c r="G52" s="353"/>
      <c r="H52" s="54"/>
      <c r="I52" s="54"/>
      <c r="J52" s="54"/>
    </row>
    <row r="53" spans="1:10" ht="15.75" x14ac:dyDescent="0.2">
      <c r="A53" s="403" t="s">
        <v>22</v>
      </c>
      <c r="B53" s="403"/>
      <c r="C53" s="403"/>
      <c r="D53" s="403"/>
      <c r="E53" s="403"/>
      <c r="F53" s="368"/>
      <c r="G53" s="353"/>
      <c r="H53" s="54"/>
      <c r="I53" s="54"/>
      <c r="J53" s="54"/>
    </row>
    <row r="54" spans="1:10" x14ac:dyDescent="0.2">
      <c r="A54" s="373">
        <v>4.0999999999999996</v>
      </c>
      <c r="B54" s="374" t="s">
        <v>23</v>
      </c>
      <c r="C54" s="375">
        <f>SUM(C55:C57)</f>
        <v>1644307.3900000001</v>
      </c>
      <c r="D54" s="375">
        <f t="shared" ref="D54:E54" si="13">SUM(D55:D57)</f>
        <v>312418.41000000003</v>
      </c>
      <c r="E54" s="375">
        <f t="shared" si="13"/>
        <v>1956725.8000000003</v>
      </c>
      <c r="F54" s="367">
        <v>0</v>
      </c>
      <c r="G54" s="375">
        <f>E54</f>
        <v>1956725.8000000003</v>
      </c>
      <c r="H54" s="54"/>
      <c r="I54" s="54"/>
      <c r="J54" s="54"/>
    </row>
    <row r="55" spans="1:10" x14ac:dyDescent="0.2">
      <c r="A55" s="373"/>
      <c r="B55" s="374" t="s">
        <v>96</v>
      </c>
      <c r="C55" s="375">
        <v>1618822.77</v>
      </c>
      <c r="D55" s="375">
        <f>ROUND(C55*0.19,2)</f>
        <v>307576.33</v>
      </c>
      <c r="E55" s="375">
        <f t="shared" ref="E55:E62" si="14">C55+D55</f>
        <v>1926399.1</v>
      </c>
      <c r="F55" s="367">
        <v>0</v>
      </c>
      <c r="G55" s="375"/>
      <c r="H55" s="54"/>
      <c r="I55" s="54"/>
      <c r="J55" s="54"/>
    </row>
    <row r="56" spans="1:10" x14ac:dyDescent="0.2">
      <c r="A56" s="373"/>
      <c r="B56" s="374" t="s">
        <v>97</v>
      </c>
      <c r="C56" s="375">
        <v>7767.75</v>
      </c>
      <c r="D56" s="375">
        <f t="shared" ref="D56:D62" si="15">ROUND(C56*0.19,2)</f>
        <v>1475.87</v>
      </c>
      <c r="E56" s="375">
        <f t="shared" si="14"/>
        <v>9243.619999999999</v>
      </c>
      <c r="F56" s="367">
        <v>0</v>
      </c>
      <c r="G56" s="375"/>
      <c r="H56" s="54"/>
      <c r="I56" s="54"/>
      <c r="J56" s="54"/>
    </row>
    <row r="57" spans="1:10" x14ac:dyDescent="0.2">
      <c r="A57" s="373"/>
      <c r="B57" s="377" t="s">
        <v>98</v>
      </c>
      <c r="C57" s="375">
        <v>17716.87</v>
      </c>
      <c r="D57" s="375">
        <f t="shared" si="15"/>
        <v>3366.21</v>
      </c>
      <c r="E57" s="375">
        <f t="shared" si="14"/>
        <v>21083.079999999998</v>
      </c>
      <c r="F57" s="367">
        <v>0</v>
      </c>
      <c r="G57" s="375"/>
      <c r="H57" s="54"/>
      <c r="I57" s="54"/>
      <c r="J57" s="54"/>
    </row>
    <row r="58" spans="1:10" x14ac:dyDescent="0.2">
      <c r="A58" s="373">
        <v>4.2</v>
      </c>
      <c r="B58" s="374" t="s">
        <v>63</v>
      </c>
      <c r="C58" s="375">
        <v>9185.4699999999993</v>
      </c>
      <c r="D58" s="375">
        <f t="shared" si="15"/>
        <v>1745.24</v>
      </c>
      <c r="E58" s="375">
        <f t="shared" si="14"/>
        <v>10930.71</v>
      </c>
      <c r="F58" s="367">
        <v>0</v>
      </c>
      <c r="G58" s="375">
        <f t="shared" ref="G58:G62" si="16">E58+F58</f>
        <v>10930.71</v>
      </c>
      <c r="H58" s="54"/>
      <c r="I58" s="54"/>
      <c r="J58" s="54"/>
    </row>
    <row r="59" spans="1:10" ht="30" x14ac:dyDescent="0.2">
      <c r="A59" s="373">
        <v>4.3</v>
      </c>
      <c r="B59" s="376" t="s">
        <v>64</v>
      </c>
      <c r="C59" s="375">
        <v>182429</v>
      </c>
      <c r="D59" s="375">
        <f t="shared" si="15"/>
        <v>34661.51</v>
      </c>
      <c r="E59" s="375">
        <f t="shared" si="14"/>
        <v>217090.51</v>
      </c>
      <c r="F59" s="367">
        <v>0</v>
      </c>
      <c r="G59" s="375">
        <f t="shared" si="16"/>
        <v>217090.51</v>
      </c>
      <c r="H59" s="54"/>
      <c r="I59" s="54"/>
      <c r="J59" s="54"/>
    </row>
    <row r="60" spans="1:10" ht="30" x14ac:dyDescent="0.2">
      <c r="A60" s="373">
        <v>4.4000000000000004</v>
      </c>
      <c r="B60" s="377" t="s">
        <v>65</v>
      </c>
      <c r="C60" s="375">
        <f>'D01'!C21</f>
        <v>0</v>
      </c>
      <c r="D60" s="375">
        <f t="shared" si="15"/>
        <v>0</v>
      </c>
      <c r="E60" s="375">
        <f t="shared" si="14"/>
        <v>0</v>
      </c>
      <c r="F60" s="367">
        <v>0</v>
      </c>
      <c r="G60" s="375">
        <f t="shared" si="16"/>
        <v>0</v>
      </c>
      <c r="H60" s="54"/>
      <c r="I60" s="54"/>
      <c r="J60" s="54"/>
    </row>
    <row r="61" spans="1:10" x14ac:dyDescent="0.2">
      <c r="A61" s="373">
        <v>4.5</v>
      </c>
      <c r="B61" s="374" t="s">
        <v>24</v>
      </c>
      <c r="C61" s="375">
        <f>'D01'!C22+'D02'!C19+'D06'!C19</f>
        <v>256840</v>
      </c>
      <c r="D61" s="375">
        <f t="shared" si="15"/>
        <v>48799.6</v>
      </c>
      <c r="E61" s="375">
        <f t="shared" si="14"/>
        <v>305639.59999999998</v>
      </c>
      <c r="F61" s="367">
        <v>0</v>
      </c>
      <c r="G61" s="375">
        <f t="shared" si="16"/>
        <v>305639.59999999998</v>
      </c>
      <c r="H61" s="54"/>
      <c r="I61" s="54"/>
      <c r="J61" s="54"/>
    </row>
    <row r="62" spans="1:10" x14ac:dyDescent="0.2">
      <c r="A62" s="373">
        <v>4.5999999999999996</v>
      </c>
      <c r="B62" s="374" t="s">
        <v>25</v>
      </c>
      <c r="C62" s="375">
        <v>0</v>
      </c>
      <c r="D62" s="375">
        <f t="shared" si="15"/>
        <v>0</v>
      </c>
      <c r="E62" s="375">
        <f t="shared" si="14"/>
        <v>0</v>
      </c>
      <c r="F62" s="367">
        <v>0</v>
      </c>
      <c r="G62" s="375">
        <f t="shared" si="16"/>
        <v>0</v>
      </c>
      <c r="H62" s="54"/>
      <c r="I62" s="54"/>
      <c r="J62" s="54"/>
    </row>
    <row r="63" spans="1:10" ht="15.75" customHeight="1" x14ac:dyDescent="0.25">
      <c r="A63" s="404" t="s">
        <v>6</v>
      </c>
      <c r="B63" s="404"/>
      <c r="C63" s="354">
        <f>C54+C58+C59+C60+C61+C62</f>
        <v>2092761.86</v>
      </c>
      <c r="D63" s="354">
        <f t="shared" ref="D63:E63" si="17">D54+D58+D59+D60+D61+D62</f>
        <v>397624.76</v>
      </c>
      <c r="E63" s="354">
        <f t="shared" si="17"/>
        <v>2490386.6200000006</v>
      </c>
      <c r="F63" s="400">
        <v>0</v>
      </c>
      <c r="G63" s="354">
        <f t="shared" ref="G63" si="18">G54+G58+G59+G60+G61+G62</f>
        <v>2490386.6200000006</v>
      </c>
      <c r="H63" s="54"/>
      <c r="I63" s="54"/>
      <c r="J63" s="54"/>
    </row>
    <row r="64" spans="1:10" ht="15.75" x14ac:dyDescent="0.2">
      <c r="A64" s="403" t="s">
        <v>26</v>
      </c>
      <c r="B64" s="403"/>
      <c r="C64" s="403"/>
      <c r="D64" s="403"/>
      <c r="E64" s="403"/>
      <c r="F64" s="399"/>
      <c r="G64" s="363"/>
      <c r="H64" s="54"/>
      <c r="I64" s="54"/>
      <c r="J64" s="54"/>
    </row>
    <row r="65" spans="1:10" ht="15.75" x14ac:dyDescent="0.2">
      <c r="A65" s="403" t="s">
        <v>30</v>
      </c>
      <c r="B65" s="403"/>
      <c r="C65" s="403"/>
      <c r="D65" s="403"/>
      <c r="E65" s="403"/>
      <c r="F65" s="399"/>
      <c r="G65" s="363"/>
      <c r="H65" s="54"/>
      <c r="I65" s="54"/>
      <c r="J65" s="54"/>
    </row>
    <row r="66" spans="1:10" ht="15.75" x14ac:dyDescent="0.2">
      <c r="A66" s="378">
        <v>5.0999999999999996</v>
      </c>
      <c r="B66" s="379" t="s">
        <v>428</v>
      </c>
      <c r="C66" s="395">
        <f>C67+C68</f>
        <v>64196.799999999996</v>
      </c>
      <c r="D66" s="395">
        <f>ROUND(C66*0.19,2)</f>
        <v>12197.39</v>
      </c>
      <c r="E66" s="395">
        <f>C66+D66</f>
        <v>76394.19</v>
      </c>
      <c r="F66" s="401">
        <f>E66</f>
        <v>76394.19</v>
      </c>
      <c r="G66" s="353"/>
      <c r="H66" s="54"/>
      <c r="I66" s="54"/>
      <c r="J66" s="54"/>
    </row>
    <row r="67" spans="1:10" ht="30" x14ac:dyDescent="0.2">
      <c r="A67" s="381"/>
      <c r="B67" s="382" t="s">
        <v>27</v>
      </c>
      <c r="C67" s="380">
        <v>8203.67</v>
      </c>
      <c r="D67" s="380">
        <f>ROUND(C67*0.19,2)</f>
        <v>1558.7</v>
      </c>
      <c r="E67" s="380">
        <f>C67+D67</f>
        <v>9762.3700000000008</v>
      </c>
      <c r="F67" s="367">
        <v>0</v>
      </c>
      <c r="G67" s="393">
        <f>E67</f>
        <v>9762.3700000000008</v>
      </c>
      <c r="H67" s="56"/>
      <c r="I67" s="54"/>
      <c r="J67" s="365"/>
    </row>
    <row r="68" spans="1:10" x14ac:dyDescent="0.2">
      <c r="A68" s="381"/>
      <c r="B68" s="383" t="s">
        <v>28</v>
      </c>
      <c r="C68" s="380">
        <v>55993.13</v>
      </c>
      <c r="D68" s="380">
        <f>ROUND(C68*0.19,2)</f>
        <v>10638.69</v>
      </c>
      <c r="E68" s="380">
        <f>C68+D68</f>
        <v>66631.819999999992</v>
      </c>
      <c r="F68" s="368">
        <f>E68</f>
        <v>66631.819999999992</v>
      </c>
      <c r="G68" s="364">
        <v>0</v>
      </c>
      <c r="H68" s="54"/>
      <c r="I68" s="54"/>
      <c r="J68" s="54"/>
    </row>
    <row r="69" spans="1:10" ht="15.75" x14ac:dyDescent="0.2">
      <c r="A69" s="381">
        <v>5.2</v>
      </c>
      <c r="B69" s="383" t="s">
        <v>7</v>
      </c>
      <c r="C69" s="395">
        <f>SUM(C70:C74)</f>
        <v>16552.400000000001</v>
      </c>
      <c r="D69" s="395">
        <f t="shared" ref="D69:E69" si="19">SUM(D70:D74)</f>
        <v>0</v>
      </c>
      <c r="E69" s="395">
        <f t="shared" si="19"/>
        <v>16552.400000000001</v>
      </c>
      <c r="F69" s="401">
        <f>E69</f>
        <v>16552.400000000001</v>
      </c>
      <c r="G69" s="364">
        <v>0</v>
      </c>
      <c r="H69" s="54"/>
      <c r="I69" s="54"/>
      <c r="J69" s="54"/>
    </row>
    <row r="70" spans="1:10" ht="30" x14ac:dyDescent="0.2">
      <c r="A70" s="381"/>
      <c r="B70" s="384" t="s">
        <v>66</v>
      </c>
      <c r="C70" s="380">
        <v>0</v>
      </c>
      <c r="D70" s="380">
        <f t="shared" ref="D70:D76" si="20">ROUND(C70*0.19,2)</f>
        <v>0</v>
      </c>
      <c r="E70" s="380">
        <f t="shared" ref="E70:E76" si="21">C70+D70</f>
        <v>0</v>
      </c>
      <c r="F70" s="367">
        <v>0</v>
      </c>
      <c r="G70" s="364">
        <v>0</v>
      </c>
      <c r="H70" s="54"/>
      <c r="I70" s="54"/>
      <c r="J70" s="54"/>
    </row>
    <row r="71" spans="1:10" ht="30" x14ac:dyDescent="0.2">
      <c r="A71" s="381"/>
      <c r="B71" s="384" t="s">
        <v>99</v>
      </c>
      <c r="C71" s="380">
        <f>ROUND((C84-C67)*0.005,2)</f>
        <v>8276.2000000000007</v>
      </c>
      <c r="D71" s="380">
        <v>0</v>
      </c>
      <c r="E71" s="380">
        <f t="shared" si="21"/>
        <v>8276.2000000000007</v>
      </c>
      <c r="F71" s="368">
        <f>E71</f>
        <v>8276.2000000000007</v>
      </c>
      <c r="G71" s="364">
        <v>0</v>
      </c>
      <c r="H71" s="54"/>
      <c r="I71" s="54"/>
      <c r="J71" s="54"/>
    </row>
    <row r="72" spans="1:10" ht="45" x14ac:dyDescent="0.2">
      <c r="A72" s="381"/>
      <c r="B72" s="384" t="s">
        <v>67</v>
      </c>
      <c r="C72" s="380">
        <v>0</v>
      </c>
      <c r="D72" s="380">
        <f t="shared" si="20"/>
        <v>0</v>
      </c>
      <c r="E72" s="380">
        <f t="shared" si="21"/>
        <v>0</v>
      </c>
      <c r="F72" s="367">
        <v>0</v>
      </c>
      <c r="G72" s="364">
        <v>0</v>
      </c>
      <c r="H72" s="54"/>
      <c r="I72" s="54"/>
      <c r="J72" s="54"/>
    </row>
    <row r="73" spans="1:10" ht="30" x14ac:dyDescent="0.2">
      <c r="A73" s="381"/>
      <c r="B73" s="384" t="s">
        <v>100</v>
      </c>
      <c r="C73" s="380">
        <f>ROUND((C84-C67)*0.005,2)</f>
        <v>8276.2000000000007</v>
      </c>
      <c r="D73" s="380">
        <v>0</v>
      </c>
      <c r="E73" s="380">
        <f t="shared" si="21"/>
        <v>8276.2000000000007</v>
      </c>
      <c r="F73" s="368">
        <f>E73</f>
        <v>8276.2000000000007</v>
      </c>
      <c r="G73" s="364">
        <v>0</v>
      </c>
      <c r="H73" s="54"/>
      <c r="I73" s="54"/>
      <c r="J73" s="54"/>
    </row>
    <row r="74" spans="1:10" ht="30" x14ac:dyDescent="0.2">
      <c r="A74" s="381"/>
      <c r="B74" s="384" t="s">
        <v>68</v>
      </c>
      <c r="C74" s="380">
        <v>0</v>
      </c>
      <c r="D74" s="380">
        <f t="shared" si="20"/>
        <v>0</v>
      </c>
      <c r="E74" s="380">
        <f t="shared" si="21"/>
        <v>0</v>
      </c>
      <c r="F74" s="396">
        <v>0</v>
      </c>
      <c r="G74" s="364"/>
      <c r="H74" s="54"/>
      <c r="I74" s="54"/>
      <c r="J74" s="54"/>
    </row>
    <row r="75" spans="1:10" ht="15.75" x14ac:dyDescent="0.2">
      <c r="A75" s="381">
        <v>5.3</v>
      </c>
      <c r="B75" s="385" t="s">
        <v>514</v>
      </c>
      <c r="C75" s="395">
        <v>173166.58</v>
      </c>
      <c r="D75" s="395">
        <f t="shared" si="20"/>
        <v>32901.65</v>
      </c>
      <c r="E75" s="395">
        <f>C75+D75</f>
        <v>206068.22999999998</v>
      </c>
      <c r="F75" s="362"/>
      <c r="G75" s="393">
        <f>E75</f>
        <v>206068.22999999998</v>
      </c>
      <c r="H75" s="54"/>
      <c r="I75" s="54"/>
      <c r="J75" s="54"/>
    </row>
    <row r="76" spans="1:10" ht="15.75" x14ac:dyDescent="0.2">
      <c r="A76" s="381">
        <v>5.4</v>
      </c>
      <c r="B76" s="385" t="s">
        <v>69</v>
      </c>
      <c r="C76" s="395">
        <v>1500</v>
      </c>
      <c r="D76" s="395">
        <f t="shared" si="20"/>
        <v>285</v>
      </c>
      <c r="E76" s="395">
        <f t="shared" si="21"/>
        <v>1785</v>
      </c>
      <c r="F76" s="394">
        <v>1785</v>
      </c>
      <c r="G76" s="370">
        <v>0</v>
      </c>
      <c r="H76" s="54"/>
      <c r="I76" s="54"/>
      <c r="J76" s="54"/>
    </row>
    <row r="77" spans="1:10" ht="15.75" customHeight="1" x14ac:dyDescent="0.25">
      <c r="A77" s="404" t="s">
        <v>8</v>
      </c>
      <c r="B77" s="404"/>
      <c r="C77" s="354">
        <f>C66+C69+C75+C76</f>
        <v>255415.77999999997</v>
      </c>
      <c r="D77" s="354">
        <f>D76+D75+D66</f>
        <v>45384.04</v>
      </c>
      <c r="E77" s="354">
        <f>D77+C77</f>
        <v>300799.81999999995</v>
      </c>
      <c r="F77" s="356">
        <f>F69+F68+F76</f>
        <v>84969.22</v>
      </c>
      <c r="G77" s="357">
        <f>G75+G67</f>
        <v>215830.59999999998</v>
      </c>
      <c r="H77" s="54"/>
      <c r="I77" s="54"/>
      <c r="J77" s="54"/>
    </row>
    <row r="78" spans="1:10" ht="15.75" x14ac:dyDescent="0.2">
      <c r="A78" s="403" t="s">
        <v>29</v>
      </c>
      <c r="B78" s="403"/>
      <c r="C78" s="403"/>
      <c r="D78" s="403"/>
      <c r="E78" s="403"/>
      <c r="F78" s="366"/>
      <c r="G78" s="353"/>
      <c r="H78" s="54"/>
      <c r="I78" s="54"/>
      <c r="J78" s="54"/>
    </row>
    <row r="79" spans="1:10" ht="15.75" x14ac:dyDescent="0.2">
      <c r="A79" s="403" t="s">
        <v>70</v>
      </c>
      <c r="B79" s="403"/>
      <c r="C79" s="403"/>
      <c r="D79" s="403"/>
      <c r="E79" s="403"/>
      <c r="F79" s="366"/>
      <c r="G79" s="353"/>
      <c r="H79" s="54"/>
      <c r="I79" s="54"/>
      <c r="J79" s="54"/>
    </row>
    <row r="80" spans="1:10" x14ac:dyDescent="0.2">
      <c r="A80" s="386">
        <v>6.1</v>
      </c>
      <c r="B80" s="387" t="s">
        <v>31</v>
      </c>
      <c r="C80" s="375">
        <v>0</v>
      </c>
      <c r="D80" s="375">
        <f>C80*0.19</f>
        <v>0</v>
      </c>
      <c r="E80" s="375">
        <f>C80+D80</f>
        <v>0</v>
      </c>
      <c r="F80" s="362">
        <v>0</v>
      </c>
      <c r="G80" s="353">
        <v>0</v>
      </c>
      <c r="H80" s="54"/>
      <c r="I80" s="54"/>
      <c r="J80" s="54"/>
    </row>
    <row r="81" spans="1:10" x14ac:dyDescent="0.2">
      <c r="A81" s="388">
        <v>6.2</v>
      </c>
      <c r="B81" s="389" t="s">
        <v>32</v>
      </c>
      <c r="C81" s="375">
        <v>0</v>
      </c>
      <c r="D81" s="375">
        <f>C81*0.19</f>
        <v>0</v>
      </c>
      <c r="E81" s="375">
        <f>C81+D81</f>
        <v>0</v>
      </c>
      <c r="F81" s="362">
        <v>0</v>
      </c>
      <c r="G81" s="353">
        <v>0</v>
      </c>
      <c r="H81" s="54"/>
      <c r="I81" s="54"/>
      <c r="J81" s="54"/>
    </row>
    <row r="82" spans="1:10" ht="15.75" customHeight="1" x14ac:dyDescent="0.2">
      <c r="A82" s="405" t="s">
        <v>33</v>
      </c>
      <c r="B82" s="405"/>
      <c r="C82" s="50">
        <f>SUM(C80:C81)</f>
        <v>0</v>
      </c>
      <c r="D82" s="50">
        <f>SUM(D80:D81)</f>
        <v>0</v>
      </c>
      <c r="E82" s="50">
        <f>SUM(E80:E81)</f>
        <v>0</v>
      </c>
      <c r="F82" s="362">
        <v>0</v>
      </c>
      <c r="G82" s="353">
        <v>0</v>
      </c>
      <c r="H82" s="54"/>
      <c r="I82" s="54"/>
      <c r="J82" s="54"/>
    </row>
    <row r="83" spans="1:10" ht="15.75" x14ac:dyDescent="0.25">
      <c r="A83" s="406" t="s">
        <v>9</v>
      </c>
      <c r="B83" s="406"/>
      <c r="C83" s="354">
        <f>C20+C25+C51+C63+C77+C82</f>
        <v>2456544.4299999997</v>
      </c>
      <c r="D83" s="354">
        <f t="shared" ref="D83:E83" si="22">D20+D25+D51+D63+D77+D82</f>
        <v>463598.49</v>
      </c>
      <c r="E83" s="354">
        <f t="shared" si="22"/>
        <v>2920142.9200000004</v>
      </c>
      <c r="F83" s="356">
        <f>F20+F25+F51+F63+F77</f>
        <v>213925.7</v>
      </c>
      <c r="G83" s="357">
        <f>E83-F83</f>
        <v>2706217.22</v>
      </c>
      <c r="H83" s="54"/>
      <c r="I83" s="54"/>
      <c r="J83" s="54"/>
    </row>
    <row r="84" spans="1:10" ht="15.75" x14ac:dyDescent="0.2">
      <c r="A84" s="403" t="s">
        <v>71</v>
      </c>
      <c r="B84" s="403"/>
      <c r="C84" s="50">
        <f>C14+C18+C19+C25+C54+C58+C67</f>
        <v>1663443.32</v>
      </c>
      <c r="D84" s="50">
        <f t="shared" ref="D84:E84" si="23">D14+D18+D19+D25+D54+D58+D67</f>
        <v>316054.24000000005</v>
      </c>
      <c r="E84" s="50">
        <v>1979497.55</v>
      </c>
      <c r="F84" s="348"/>
      <c r="G84" s="350"/>
      <c r="H84" s="54"/>
      <c r="I84" s="54"/>
      <c r="J84" s="54"/>
    </row>
    <row r="85" spans="1:10" ht="15.75" x14ac:dyDescent="0.2">
      <c r="A85" s="340"/>
      <c r="B85" s="341" t="s">
        <v>102</v>
      </c>
      <c r="C85" s="342" t="s">
        <v>103</v>
      </c>
      <c r="D85" s="343"/>
      <c r="E85" s="344"/>
      <c r="F85" s="345"/>
      <c r="H85" s="54"/>
      <c r="I85" s="54"/>
      <c r="J85" s="54"/>
    </row>
    <row r="86" spans="1:10" ht="15.75" x14ac:dyDescent="0.2">
      <c r="A86" s="340"/>
      <c r="B86" s="340"/>
      <c r="C86" s="343"/>
      <c r="D86" s="343" t="s">
        <v>517</v>
      </c>
      <c r="E86" s="407" t="s">
        <v>518</v>
      </c>
      <c r="F86" s="407"/>
      <c r="H86" s="478"/>
      <c r="I86" s="54"/>
      <c r="J86" s="54"/>
    </row>
    <row r="87" spans="1:10" ht="15.75" x14ac:dyDescent="0.25">
      <c r="A87" s="344"/>
      <c r="B87" s="344"/>
      <c r="C87" s="344"/>
      <c r="E87" s="391"/>
      <c r="G87" s="392"/>
      <c r="H87" s="479"/>
    </row>
    <row r="88" spans="1:10" x14ac:dyDescent="0.2">
      <c r="A88" s="344"/>
      <c r="B88" s="344"/>
      <c r="C88" s="344"/>
    </row>
    <row r="89" spans="1:10" x14ac:dyDescent="0.2">
      <c r="A89" s="2"/>
      <c r="B89" s="2"/>
      <c r="C89" s="2"/>
      <c r="D89" s="402"/>
      <c r="E89" s="402"/>
    </row>
    <row r="90" spans="1:10" x14ac:dyDescent="0.2">
      <c r="A90" s="2"/>
      <c r="B90" s="32"/>
      <c r="C90" s="2"/>
      <c r="D90" s="2"/>
      <c r="E90" s="2"/>
      <c r="F90" s="345"/>
    </row>
    <row r="91" spans="1:10" x14ac:dyDescent="0.2">
      <c r="A91" s="2"/>
      <c r="B91" s="2"/>
      <c r="C91" s="2"/>
      <c r="D91" s="2"/>
      <c r="E91" s="2"/>
    </row>
    <row r="92" spans="1:10" x14ac:dyDescent="0.2">
      <c r="A92" s="2"/>
      <c r="B92" s="2"/>
      <c r="C92" s="2"/>
      <c r="D92" s="2"/>
      <c r="E92" s="2"/>
    </row>
    <row r="93" spans="1:10" x14ac:dyDescent="0.2">
      <c r="A93" s="2"/>
      <c r="B93" s="2"/>
      <c r="C93" s="2"/>
      <c r="D93" s="2"/>
      <c r="E93" s="2"/>
    </row>
    <row r="94" spans="1:10" x14ac:dyDescent="0.2">
      <c r="A94" s="2"/>
      <c r="B94" s="2"/>
      <c r="C94" s="2"/>
      <c r="D94" s="2"/>
      <c r="E94" s="2"/>
    </row>
    <row r="95" spans="1:10" x14ac:dyDescent="0.2">
      <c r="A95" s="2"/>
      <c r="B95" s="2"/>
      <c r="C95" s="2"/>
      <c r="D95" s="2"/>
      <c r="E95" s="2"/>
    </row>
    <row r="96" spans="1:10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</sheetData>
  <mergeCells count="29">
    <mergeCell ref="A5:E5"/>
    <mergeCell ref="A1:B1"/>
    <mergeCell ref="A2:B2"/>
    <mergeCell ref="A3:E3"/>
    <mergeCell ref="A4:E4"/>
    <mergeCell ref="A52:E52"/>
    <mergeCell ref="A6:E6"/>
    <mergeCell ref="A8:A9"/>
    <mergeCell ref="B8:B9"/>
    <mergeCell ref="A12:E12"/>
    <mergeCell ref="A20:B20"/>
    <mergeCell ref="A21:E21"/>
    <mergeCell ref="A22:E22"/>
    <mergeCell ref="A25:B25"/>
    <mergeCell ref="A26:E26"/>
    <mergeCell ref="A27:E27"/>
    <mergeCell ref="A51:B51"/>
    <mergeCell ref="D89:E89"/>
    <mergeCell ref="A53:E53"/>
    <mergeCell ref="A63:B63"/>
    <mergeCell ref="A64:E64"/>
    <mergeCell ref="A65:E65"/>
    <mergeCell ref="A77:B77"/>
    <mergeCell ref="A78:E78"/>
    <mergeCell ref="A79:E79"/>
    <mergeCell ref="A82:B82"/>
    <mergeCell ref="A83:B83"/>
    <mergeCell ref="A84:B84"/>
    <mergeCell ref="E86:F86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30" sqref="A1:E30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2.140625" style="1" bestFit="1" customWidth="1"/>
    <col min="9" max="9" width="13.5703125" style="1" bestFit="1" customWidth="1"/>
    <col min="10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466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467</v>
      </c>
      <c r="B12" s="433"/>
      <c r="C12" s="433"/>
      <c r="D12" s="433"/>
      <c r="E12" s="434"/>
    </row>
    <row r="13" spans="1:8" x14ac:dyDescent="0.2">
      <c r="A13" s="39" t="s">
        <v>475</v>
      </c>
      <c r="B13" s="18" t="s">
        <v>94</v>
      </c>
      <c r="C13" s="13"/>
      <c r="D13" s="12"/>
      <c r="E13" s="12"/>
      <c r="H13" s="7"/>
    </row>
    <row r="14" spans="1:8" x14ac:dyDescent="0.2">
      <c r="A14" s="36" t="s">
        <v>476</v>
      </c>
      <c r="B14" s="20" t="s">
        <v>477</v>
      </c>
      <c r="C14" s="48">
        <f>'2.1'!F17</f>
        <v>4040</v>
      </c>
      <c r="D14" s="14">
        <f t="shared" ref="D14:D17" si="0">ROUND(C14*0.19,2)</f>
        <v>767.6</v>
      </c>
      <c r="E14" s="14">
        <f>C14+D14</f>
        <v>4807.6000000000004</v>
      </c>
      <c r="H14" s="7">
        <f>C14*1.19</f>
        <v>4807.5999999999995</v>
      </c>
    </row>
    <row r="15" spans="1:8" x14ac:dyDescent="0.2">
      <c r="A15" s="37" t="s">
        <v>478</v>
      </c>
      <c r="B15" s="21" t="s">
        <v>479</v>
      </c>
      <c r="C15" s="30">
        <f>'2.1'!F32</f>
        <v>4674</v>
      </c>
      <c r="D15" s="14">
        <f t="shared" si="0"/>
        <v>888.06</v>
      </c>
      <c r="E15" s="15">
        <f>C15+D15</f>
        <v>5562.0599999999995</v>
      </c>
      <c r="H15" s="7">
        <f t="shared" ref="H15:H18" si="1">C15*1.19</f>
        <v>5562.0599999999995</v>
      </c>
    </row>
    <row r="16" spans="1:8" x14ac:dyDescent="0.2">
      <c r="A16" s="37" t="s">
        <v>480</v>
      </c>
      <c r="B16" s="21" t="s">
        <v>481</v>
      </c>
      <c r="C16" s="30">
        <f>'2.1'!F46</f>
        <v>4403.5</v>
      </c>
      <c r="D16" s="14">
        <f t="shared" ref="D16" si="2">ROUND(C16*0.19,2)</f>
        <v>836.67</v>
      </c>
      <c r="E16" s="15">
        <f>C16+D16</f>
        <v>5240.17</v>
      </c>
      <c r="H16" s="7">
        <f t="shared" ref="H16" si="3">C16*1.19</f>
        <v>5240.165</v>
      </c>
    </row>
    <row r="17" spans="1:9" x14ac:dyDescent="0.2">
      <c r="A17" s="36" t="s">
        <v>482</v>
      </c>
      <c r="B17" s="22" t="s">
        <v>483</v>
      </c>
      <c r="C17" s="30">
        <f>'2.1'!F64</f>
        <v>7285</v>
      </c>
      <c r="D17" s="14">
        <f t="shared" si="0"/>
        <v>1384.15</v>
      </c>
      <c r="E17" s="14">
        <f>C17+D17</f>
        <v>8669.15</v>
      </c>
      <c r="H17" s="7">
        <f t="shared" si="1"/>
        <v>8669.15</v>
      </c>
    </row>
    <row r="18" spans="1:9" ht="15.75" x14ac:dyDescent="0.2">
      <c r="A18" s="435" t="s">
        <v>484</v>
      </c>
      <c r="B18" s="436"/>
      <c r="C18" s="9">
        <f>SUM(C13:C17)</f>
        <v>20402.5</v>
      </c>
      <c r="D18" s="9">
        <f>SUM(D13:D17)</f>
        <v>3876.48</v>
      </c>
      <c r="E18" s="9">
        <f>SUM(E13:E17)</f>
        <v>24278.98</v>
      </c>
      <c r="H18" s="7">
        <f t="shared" si="1"/>
        <v>24278.974999999999</v>
      </c>
    </row>
    <row r="19" spans="1:9" x14ac:dyDescent="0.2">
      <c r="A19" s="38">
        <v>4.2</v>
      </c>
      <c r="B19" s="18" t="s">
        <v>63</v>
      </c>
      <c r="C19" s="49">
        <v>0</v>
      </c>
      <c r="D19" s="12">
        <f>ROUND(0.19*C19,2)</f>
        <v>0</v>
      </c>
      <c r="E19" s="12">
        <f>C19+D19</f>
        <v>0</v>
      </c>
    </row>
    <row r="20" spans="1:9" ht="15.75" x14ac:dyDescent="0.2">
      <c r="A20" s="435" t="s">
        <v>79</v>
      </c>
      <c r="B20" s="436"/>
      <c r="C20" s="9">
        <f>C19</f>
        <v>0</v>
      </c>
      <c r="D20" s="9">
        <f>D19</f>
        <v>0</v>
      </c>
      <c r="E20" s="9">
        <f>E19</f>
        <v>0</v>
      </c>
      <c r="H20" s="1">
        <f>C20*1.19</f>
        <v>0</v>
      </c>
    </row>
    <row r="21" spans="1:9" ht="30" x14ac:dyDescent="0.2">
      <c r="A21" s="39" t="s">
        <v>80</v>
      </c>
      <c r="B21" s="40" t="s">
        <v>64</v>
      </c>
      <c r="C21" s="49">
        <v>0</v>
      </c>
      <c r="D21" s="281">
        <f>ROUND(0.19*C21,2)</f>
        <v>0</v>
      </c>
      <c r="E21" s="281">
        <f>C21+D21</f>
        <v>0</v>
      </c>
    </row>
    <row r="22" spans="1:9" ht="30" x14ac:dyDescent="0.2">
      <c r="A22" s="41" t="s">
        <v>81</v>
      </c>
      <c r="B22" s="33" t="s">
        <v>84</v>
      </c>
      <c r="C22" s="30">
        <v>0</v>
      </c>
      <c r="D22" s="14">
        <f>ROUND(0.19*C22,2)</f>
        <v>0</v>
      </c>
      <c r="E22" s="14">
        <f>C22+D22</f>
        <v>0</v>
      </c>
    </row>
    <row r="23" spans="1:9" x14ac:dyDescent="0.2">
      <c r="A23" s="42" t="s">
        <v>82</v>
      </c>
      <c r="B23" s="19" t="s">
        <v>24</v>
      </c>
      <c r="C23" s="48">
        <v>0</v>
      </c>
      <c r="D23" s="14">
        <f>ROUND(0.19*C23,2)</f>
        <v>0</v>
      </c>
      <c r="E23" s="14">
        <f>C23+D23</f>
        <v>0</v>
      </c>
    </row>
    <row r="24" spans="1:9" x14ac:dyDescent="0.2">
      <c r="A24" s="42" t="s">
        <v>83</v>
      </c>
      <c r="B24" s="20" t="s">
        <v>25</v>
      </c>
      <c r="C24" s="48">
        <v>0</v>
      </c>
      <c r="D24" s="14">
        <f>ROUND(0.19*C24,2)</f>
        <v>0</v>
      </c>
      <c r="E24" s="14">
        <f>C24+D24</f>
        <v>0</v>
      </c>
    </row>
    <row r="25" spans="1:9" ht="15.75" x14ac:dyDescent="0.2">
      <c r="A25" s="435" t="s">
        <v>85</v>
      </c>
      <c r="B25" s="436"/>
      <c r="C25" s="9">
        <f>SUM(C21:C24)</f>
        <v>0</v>
      </c>
      <c r="D25" s="9">
        <f>SUM(D21:D24)</f>
        <v>0</v>
      </c>
      <c r="E25" s="9">
        <f>SUM(E21:E24)</f>
        <v>0</v>
      </c>
      <c r="H25" s="1">
        <f>C25*1.19</f>
        <v>0</v>
      </c>
    </row>
    <row r="26" spans="1:9" ht="15.75" x14ac:dyDescent="0.2">
      <c r="A26" s="23"/>
      <c r="B26" s="24" t="s">
        <v>35</v>
      </c>
      <c r="C26" s="43">
        <f>C18+C20+C25</f>
        <v>20402.5</v>
      </c>
      <c r="D26" s="43">
        <f>D18+D20+D25</f>
        <v>3876.48</v>
      </c>
      <c r="E26" s="43">
        <f>E18+E20+E25</f>
        <v>24278.98</v>
      </c>
      <c r="H26" s="1">
        <f>C26*0.19</f>
        <v>3876.4749999999999</v>
      </c>
      <c r="I26" s="1">
        <f>C26*1.19</f>
        <v>24278.974999999999</v>
      </c>
    </row>
    <row r="27" spans="1:9" ht="15.75" x14ac:dyDescent="0.2">
      <c r="A27" s="10"/>
      <c r="B27" s="10"/>
      <c r="C27" s="11"/>
      <c r="D27" s="11"/>
      <c r="E27" s="11"/>
    </row>
    <row r="28" spans="1:9" ht="15.75" x14ac:dyDescent="0.2">
      <c r="A28" s="10"/>
      <c r="B28" s="10"/>
      <c r="C28" s="11"/>
      <c r="D28" s="11"/>
      <c r="E28" s="11"/>
    </row>
    <row r="29" spans="1:9" x14ac:dyDescent="0.2">
      <c r="B29" s="32"/>
      <c r="E29" s="31" t="s">
        <v>72</v>
      </c>
    </row>
    <row r="30" spans="1:9" x14ac:dyDescent="0.2">
      <c r="A30" s="8"/>
      <c r="B30" s="32"/>
      <c r="C30" s="8"/>
      <c r="D30" s="428" t="s">
        <v>433</v>
      </c>
      <c r="E30" s="429"/>
    </row>
    <row r="31" spans="1:9" x14ac:dyDescent="0.2">
      <c r="A31" s="2"/>
      <c r="B31" s="2"/>
      <c r="C31" s="2"/>
      <c r="D31" s="402"/>
      <c r="E31" s="402"/>
    </row>
    <row r="32" spans="1:9" x14ac:dyDescent="0.2">
      <c r="A32" s="2"/>
      <c r="B32" s="3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ht="90" x14ac:dyDescent="0.2">
      <c r="A37" s="44" t="s">
        <v>86</v>
      </c>
      <c r="B37" s="45" t="s">
        <v>87</v>
      </c>
      <c r="C37" s="45"/>
      <c r="D37" s="45"/>
      <c r="E37" s="45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</sheetData>
  <mergeCells count="13">
    <mergeCell ref="D31:E31"/>
    <mergeCell ref="A1:B1"/>
    <mergeCell ref="A2:B2"/>
    <mergeCell ref="A3:B3"/>
    <mergeCell ref="A5:E5"/>
    <mergeCell ref="A6:E6"/>
    <mergeCell ref="A9:A10"/>
    <mergeCell ref="B9:B10"/>
    <mergeCell ref="A12:E12"/>
    <mergeCell ref="A18:B18"/>
    <mergeCell ref="A20:B20"/>
    <mergeCell ref="A25:B25"/>
    <mergeCell ref="D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30" sqref="A1:E30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2.140625" style="1" bestFit="1" customWidth="1"/>
    <col min="9" max="9" width="13.5703125" style="1" bestFit="1" customWidth="1"/>
    <col min="10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502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467</v>
      </c>
      <c r="B12" s="433"/>
      <c r="C12" s="433"/>
      <c r="D12" s="433"/>
      <c r="E12" s="434"/>
    </row>
    <row r="13" spans="1:8" x14ac:dyDescent="0.2">
      <c r="A13" s="39" t="s">
        <v>503</v>
      </c>
      <c r="B13" s="18" t="s">
        <v>504</v>
      </c>
      <c r="C13" s="13"/>
      <c r="D13" s="12"/>
      <c r="E13" s="12"/>
      <c r="H13" s="7"/>
    </row>
    <row r="14" spans="1:8" x14ac:dyDescent="0.2">
      <c r="A14" s="36" t="s">
        <v>505</v>
      </c>
      <c r="B14" s="20" t="s">
        <v>509</v>
      </c>
      <c r="C14" s="48">
        <f>'2.2'!F12</f>
        <v>1430</v>
      </c>
      <c r="D14" s="14">
        <f t="shared" ref="D14:D17" si="0">ROUND(C14*0.19,2)</f>
        <v>271.7</v>
      </c>
      <c r="E14" s="14">
        <f>C14+D14</f>
        <v>1701.7</v>
      </c>
      <c r="H14" s="7">
        <f>C14*1.19</f>
        <v>1701.6999999999998</v>
      </c>
    </row>
    <row r="15" spans="1:8" x14ac:dyDescent="0.2">
      <c r="A15" s="37" t="s">
        <v>506</v>
      </c>
      <c r="B15" s="21" t="s">
        <v>510</v>
      </c>
      <c r="C15" s="30">
        <f>'2.2'!F21</f>
        <v>7716</v>
      </c>
      <c r="D15" s="14">
        <f t="shared" si="0"/>
        <v>1466.04</v>
      </c>
      <c r="E15" s="15">
        <f>C15+D15</f>
        <v>9182.0400000000009</v>
      </c>
      <c r="H15" s="7">
        <f t="shared" ref="H15:H18" si="1">C15*1.19</f>
        <v>9182.0399999999991</v>
      </c>
    </row>
    <row r="16" spans="1:8" x14ac:dyDescent="0.2">
      <c r="A16" s="37" t="s">
        <v>507</v>
      </c>
      <c r="B16" s="21" t="s">
        <v>511</v>
      </c>
      <c r="C16" s="30">
        <f>'2.2'!F28</f>
        <v>9035</v>
      </c>
      <c r="D16" s="14">
        <f t="shared" si="0"/>
        <v>1716.65</v>
      </c>
      <c r="E16" s="15">
        <f>C16+D16</f>
        <v>10751.65</v>
      </c>
      <c r="H16" s="7">
        <f t="shared" si="1"/>
        <v>10751.65</v>
      </c>
    </row>
    <row r="17" spans="1:9" x14ac:dyDescent="0.2">
      <c r="A17" s="36" t="s">
        <v>508</v>
      </c>
      <c r="B17" s="22" t="s">
        <v>512</v>
      </c>
      <c r="C17" s="30">
        <f>'2.2'!F37</f>
        <v>3018.5</v>
      </c>
      <c r="D17" s="14">
        <f t="shared" si="0"/>
        <v>573.52</v>
      </c>
      <c r="E17" s="14">
        <f>C17+D17</f>
        <v>3592.02</v>
      </c>
      <c r="H17" s="7">
        <f t="shared" si="1"/>
        <v>3592.0149999999999</v>
      </c>
    </row>
    <row r="18" spans="1:9" ht="15.75" x14ac:dyDescent="0.2">
      <c r="A18" s="435" t="s">
        <v>513</v>
      </c>
      <c r="B18" s="436"/>
      <c r="C18" s="9">
        <f>SUM(C13:C17)</f>
        <v>21199.5</v>
      </c>
      <c r="D18" s="9">
        <f>SUM(D13:D17)</f>
        <v>4027.9100000000003</v>
      </c>
      <c r="E18" s="9">
        <f>SUM(E13:E17)</f>
        <v>25227.41</v>
      </c>
      <c r="H18" s="7">
        <f t="shared" si="1"/>
        <v>25227.404999999999</v>
      </c>
    </row>
    <row r="19" spans="1:9" x14ac:dyDescent="0.2">
      <c r="A19" s="38">
        <v>4.2</v>
      </c>
      <c r="B19" s="18" t="s">
        <v>63</v>
      </c>
      <c r="C19" s="49">
        <v>0</v>
      </c>
      <c r="D19" s="12">
        <f>ROUND(0.19*C19,2)</f>
        <v>0</v>
      </c>
      <c r="E19" s="12">
        <f>C19+D19</f>
        <v>0</v>
      </c>
    </row>
    <row r="20" spans="1:9" ht="15.75" x14ac:dyDescent="0.2">
      <c r="A20" s="435" t="s">
        <v>79</v>
      </c>
      <c r="B20" s="436"/>
      <c r="C20" s="9">
        <f>C19</f>
        <v>0</v>
      </c>
      <c r="D20" s="9">
        <f>D19</f>
        <v>0</v>
      </c>
      <c r="E20" s="9">
        <f>E19</f>
        <v>0</v>
      </c>
      <c r="H20" s="1">
        <f>C20*1.19</f>
        <v>0</v>
      </c>
    </row>
    <row r="21" spans="1:9" ht="30" x14ac:dyDescent="0.2">
      <c r="A21" s="39" t="s">
        <v>80</v>
      </c>
      <c r="B21" s="40" t="s">
        <v>64</v>
      </c>
      <c r="C21" s="49">
        <v>0</v>
      </c>
      <c r="D21" s="281">
        <f>ROUND(0.19*C21,2)</f>
        <v>0</v>
      </c>
      <c r="E21" s="281">
        <f>C21+D21</f>
        <v>0</v>
      </c>
    </row>
    <row r="22" spans="1:9" ht="30" x14ac:dyDescent="0.2">
      <c r="A22" s="41" t="s">
        <v>81</v>
      </c>
      <c r="B22" s="33" t="s">
        <v>84</v>
      </c>
      <c r="C22" s="30">
        <v>0</v>
      </c>
      <c r="D22" s="14">
        <f>ROUND(0.19*C22,2)</f>
        <v>0</v>
      </c>
      <c r="E22" s="14">
        <f>C22+D22</f>
        <v>0</v>
      </c>
    </row>
    <row r="23" spans="1:9" x14ac:dyDescent="0.2">
      <c r="A23" s="42" t="s">
        <v>82</v>
      </c>
      <c r="B23" s="19" t="s">
        <v>24</v>
      </c>
      <c r="C23" s="48">
        <v>0</v>
      </c>
      <c r="D23" s="14">
        <f>ROUND(0.19*C23,2)</f>
        <v>0</v>
      </c>
      <c r="E23" s="14">
        <f>C23+D23</f>
        <v>0</v>
      </c>
    </row>
    <row r="24" spans="1:9" x14ac:dyDescent="0.2">
      <c r="A24" s="42" t="s">
        <v>83</v>
      </c>
      <c r="B24" s="20" t="s">
        <v>25</v>
      </c>
      <c r="C24" s="48">
        <v>0</v>
      </c>
      <c r="D24" s="14">
        <f>ROUND(0.19*C24,2)</f>
        <v>0</v>
      </c>
      <c r="E24" s="14">
        <f>C24+D24</f>
        <v>0</v>
      </c>
    </row>
    <row r="25" spans="1:9" ht="15.75" x14ac:dyDescent="0.2">
      <c r="A25" s="435" t="s">
        <v>85</v>
      </c>
      <c r="B25" s="436"/>
      <c r="C25" s="9">
        <f>SUM(C21:C24)</f>
        <v>0</v>
      </c>
      <c r="D25" s="9">
        <f>SUM(D21:D24)</f>
        <v>0</v>
      </c>
      <c r="E25" s="9">
        <f>SUM(E21:E24)</f>
        <v>0</v>
      </c>
      <c r="H25" s="1">
        <f>C25*1.19</f>
        <v>0</v>
      </c>
    </row>
    <row r="26" spans="1:9" ht="15.75" x14ac:dyDescent="0.2">
      <c r="A26" s="23"/>
      <c r="B26" s="24" t="s">
        <v>35</v>
      </c>
      <c r="C26" s="43">
        <f>C18+C20+C25</f>
        <v>21199.5</v>
      </c>
      <c r="D26" s="43">
        <f>D18+D20+D25</f>
        <v>4027.9100000000003</v>
      </c>
      <c r="E26" s="43">
        <f>E18+E20+E25</f>
        <v>25227.41</v>
      </c>
      <c r="H26" s="1">
        <f>C26*0.19</f>
        <v>4027.9050000000002</v>
      </c>
      <c r="I26" s="1">
        <f>C26*1.19</f>
        <v>25227.404999999999</v>
      </c>
    </row>
    <row r="27" spans="1:9" ht="15.75" x14ac:dyDescent="0.2">
      <c r="A27" s="10"/>
      <c r="B27" s="10"/>
      <c r="C27" s="11"/>
      <c r="D27" s="11"/>
      <c r="E27" s="11"/>
    </row>
    <row r="28" spans="1:9" ht="15.75" x14ac:dyDescent="0.2">
      <c r="A28" s="10"/>
      <c r="B28" s="10"/>
      <c r="C28" s="11"/>
      <c r="D28" s="11"/>
      <c r="E28" s="11"/>
    </row>
    <row r="29" spans="1:9" x14ac:dyDescent="0.2">
      <c r="B29" s="32"/>
      <c r="E29" s="31" t="s">
        <v>72</v>
      </c>
    </row>
    <row r="30" spans="1:9" x14ac:dyDescent="0.2">
      <c r="A30" s="8"/>
      <c r="B30" s="32"/>
      <c r="C30" s="8"/>
      <c r="D30" s="428" t="s">
        <v>433</v>
      </c>
      <c r="E30" s="429"/>
    </row>
    <row r="31" spans="1:9" x14ac:dyDescent="0.2">
      <c r="A31" s="2"/>
      <c r="B31" s="2"/>
      <c r="C31" s="2"/>
      <c r="D31" s="402"/>
      <c r="E31" s="402"/>
    </row>
    <row r="32" spans="1:9" x14ac:dyDescent="0.2">
      <c r="A32" s="2"/>
      <c r="B32" s="3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ht="90" x14ac:dyDescent="0.2">
      <c r="A37" s="44" t="s">
        <v>86</v>
      </c>
      <c r="B37" s="45" t="s">
        <v>87</v>
      </c>
      <c r="C37" s="45"/>
      <c r="D37" s="45"/>
      <c r="E37" s="45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</sheetData>
  <mergeCells count="13">
    <mergeCell ref="D31:E31"/>
    <mergeCell ref="A1:B1"/>
    <mergeCell ref="A2:B2"/>
    <mergeCell ref="A3:B3"/>
    <mergeCell ref="A5:E5"/>
    <mergeCell ref="A6:E6"/>
    <mergeCell ref="A9:A10"/>
    <mergeCell ref="B9:B10"/>
    <mergeCell ref="A12:E12"/>
    <mergeCell ref="A18:B18"/>
    <mergeCell ref="A20:B20"/>
    <mergeCell ref="A25:B25"/>
    <mergeCell ref="D30:E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3"/>
  <sheetViews>
    <sheetView workbookViewId="0">
      <selection activeCell="F15" sqref="A1:F15"/>
    </sheetView>
  </sheetViews>
  <sheetFormatPr defaultRowHeight="15" x14ac:dyDescent="0.25"/>
  <cols>
    <col min="1" max="1" width="5.7109375" customWidth="1"/>
    <col min="2" max="2" width="42.7109375" customWidth="1"/>
    <col min="3" max="3" width="6.42578125" style="152" customWidth="1"/>
    <col min="4" max="4" width="9.140625" bestFit="1" customWidth="1"/>
    <col min="5" max="5" width="9.42578125" customWidth="1"/>
    <col min="6" max="6" width="11.7109375" bestFit="1" customWidth="1"/>
    <col min="255" max="255" width="5.7109375" customWidth="1"/>
    <col min="256" max="256" width="51.140625" customWidth="1"/>
    <col min="257" max="257" width="6.42578125" customWidth="1"/>
    <col min="258" max="258" width="6.85546875" customWidth="1"/>
    <col min="259" max="259" width="9.42578125" customWidth="1"/>
    <col min="511" max="511" width="5.7109375" customWidth="1"/>
    <col min="512" max="512" width="51.140625" customWidth="1"/>
    <col min="513" max="513" width="6.42578125" customWidth="1"/>
    <col min="514" max="514" width="6.85546875" customWidth="1"/>
    <col min="515" max="515" width="9.42578125" customWidth="1"/>
    <col min="767" max="767" width="5.7109375" customWidth="1"/>
    <col min="768" max="768" width="51.140625" customWidth="1"/>
    <col min="769" max="769" width="6.42578125" customWidth="1"/>
    <col min="770" max="770" width="6.85546875" customWidth="1"/>
    <col min="771" max="771" width="9.42578125" customWidth="1"/>
    <col min="1023" max="1023" width="5.7109375" customWidth="1"/>
    <col min="1024" max="1024" width="51.140625" customWidth="1"/>
    <col min="1025" max="1025" width="6.42578125" customWidth="1"/>
    <col min="1026" max="1026" width="6.85546875" customWidth="1"/>
    <col min="1027" max="1027" width="9.42578125" customWidth="1"/>
    <col min="1279" max="1279" width="5.7109375" customWidth="1"/>
    <col min="1280" max="1280" width="51.140625" customWidth="1"/>
    <col min="1281" max="1281" width="6.42578125" customWidth="1"/>
    <col min="1282" max="1282" width="6.85546875" customWidth="1"/>
    <col min="1283" max="1283" width="9.42578125" customWidth="1"/>
    <col min="1535" max="1535" width="5.7109375" customWidth="1"/>
    <col min="1536" max="1536" width="51.140625" customWidth="1"/>
    <col min="1537" max="1537" width="6.42578125" customWidth="1"/>
    <col min="1538" max="1538" width="6.85546875" customWidth="1"/>
    <col min="1539" max="1539" width="9.42578125" customWidth="1"/>
    <col min="1791" max="1791" width="5.7109375" customWidth="1"/>
    <col min="1792" max="1792" width="51.140625" customWidth="1"/>
    <col min="1793" max="1793" width="6.42578125" customWidth="1"/>
    <col min="1794" max="1794" width="6.85546875" customWidth="1"/>
    <col min="1795" max="1795" width="9.42578125" customWidth="1"/>
    <col min="2047" max="2047" width="5.7109375" customWidth="1"/>
    <col min="2048" max="2048" width="51.140625" customWidth="1"/>
    <col min="2049" max="2049" width="6.42578125" customWidth="1"/>
    <col min="2050" max="2050" width="6.85546875" customWidth="1"/>
    <col min="2051" max="2051" width="9.42578125" customWidth="1"/>
    <col min="2303" max="2303" width="5.7109375" customWidth="1"/>
    <col min="2304" max="2304" width="51.140625" customWidth="1"/>
    <col min="2305" max="2305" width="6.42578125" customWidth="1"/>
    <col min="2306" max="2306" width="6.85546875" customWidth="1"/>
    <col min="2307" max="2307" width="9.42578125" customWidth="1"/>
    <col min="2559" max="2559" width="5.7109375" customWidth="1"/>
    <col min="2560" max="2560" width="51.140625" customWidth="1"/>
    <col min="2561" max="2561" width="6.42578125" customWidth="1"/>
    <col min="2562" max="2562" width="6.85546875" customWidth="1"/>
    <col min="2563" max="2563" width="9.42578125" customWidth="1"/>
    <col min="2815" max="2815" width="5.7109375" customWidth="1"/>
    <col min="2816" max="2816" width="51.140625" customWidth="1"/>
    <col min="2817" max="2817" width="6.42578125" customWidth="1"/>
    <col min="2818" max="2818" width="6.85546875" customWidth="1"/>
    <col min="2819" max="2819" width="9.42578125" customWidth="1"/>
    <col min="3071" max="3071" width="5.7109375" customWidth="1"/>
    <col min="3072" max="3072" width="51.140625" customWidth="1"/>
    <col min="3073" max="3073" width="6.42578125" customWidth="1"/>
    <col min="3074" max="3074" width="6.85546875" customWidth="1"/>
    <col min="3075" max="3075" width="9.42578125" customWidth="1"/>
    <col min="3327" max="3327" width="5.7109375" customWidth="1"/>
    <col min="3328" max="3328" width="51.140625" customWidth="1"/>
    <col min="3329" max="3329" width="6.42578125" customWidth="1"/>
    <col min="3330" max="3330" width="6.85546875" customWidth="1"/>
    <col min="3331" max="3331" width="9.42578125" customWidth="1"/>
    <col min="3583" max="3583" width="5.7109375" customWidth="1"/>
    <col min="3584" max="3584" width="51.140625" customWidth="1"/>
    <col min="3585" max="3585" width="6.42578125" customWidth="1"/>
    <col min="3586" max="3586" width="6.85546875" customWidth="1"/>
    <col min="3587" max="3587" width="9.42578125" customWidth="1"/>
    <col min="3839" max="3839" width="5.7109375" customWidth="1"/>
    <col min="3840" max="3840" width="51.140625" customWidth="1"/>
    <col min="3841" max="3841" width="6.42578125" customWidth="1"/>
    <col min="3842" max="3842" width="6.85546875" customWidth="1"/>
    <col min="3843" max="3843" width="9.42578125" customWidth="1"/>
    <col min="4095" max="4095" width="5.7109375" customWidth="1"/>
    <col min="4096" max="4096" width="51.140625" customWidth="1"/>
    <col min="4097" max="4097" width="6.42578125" customWidth="1"/>
    <col min="4098" max="4098" width="6.85546875" customWidth="1"/>
    <col min="4099" max="4099" width="9.42578125" customWidth="1"/>
    <col min="4351" max="4351" width="5.7109375" customWidth="1"/>
    <col min="4352" max="4352" width="51.140625" customWidth="1"/>
    <col min="4353" max="4353" width="6.42578125" customWidth="1"/>
    <col min="4354" max="4354" width="6.85546875" customWidth="1"/>
    <col min="4355" max="4355" width="9.42578125" customWidth="1"/>
    <col min="4607" max="4607" width="5.7109375" customWidth="1"/>
    <col min="4608" max="4608" width="51.140625" customWidth="1"/>
    <col min="4609" max="4609" width="6.42578125" customWidth="1"/>
    <col min="4610" max="4610" width="6.85546875" customWidth="1"/>
    <col min="4611" max="4611" width="9.42578125" customWidth="1"/>
    <col min="4863" max="4863" width="5.7109375" customWidth="1"/>
    <col min="4864" max="4864" width="51.140625" customWidth="1"/>
    <col min="4865" max="4865" width="6.42578125" customWidth="1"/>
    <col min="4866" max="4866" width="6.85546875" customWidth="1"/>
    <col min="4867" max="4867" width="9.42578125" customWidth="1"/>
    <col min="5119" max="5119" width="5.7109375" customWidth="1"/>
    <col min="5120" max="5120" width="51.140625" customWidth="1"/>
    <col min="5121" max="5121" width="6.42578125" customWidth="1"/>
    <col min="5122" max="5122" width="6.85546875" customWidth="1"/>
    <col min="5123" max="5123" width="9.42578125" customWidth="1"/>
    <col min="5375" max="5375" width="5.7109375" customWidth="1"/>
    <col min="5376" max="5376" width="51.140625" customWidth="1"/>
    <col min="5377" max="5377" width="6.42578125" customWidth="1"/>
    <col min="5378" max="5378" width="6.85546875" customWidth="1"/>
    <col min="5379" max="5379" width="9.42578125" customWidth="1"/>
    <col min="5631" max="5631" width="5.7109375" customWidth="1"/>
    <col min="5632" max="5632" width="51.140625" customWidth="1"/>
    <col min="5633" max="5633" width="6.42578125" customWidth="1"/>
    <col min="5634" max="5634" width="6.85546875" customWidth="1"/>
    <col min="5635" max="5635" width="9.42578125" customWidth="1"/>
    <col min="5887" max="5887" width="5.7109375" customWidth="1"/>
    <col min="5888" max="5888" width="51.140625" customWidth="1"/>
    <col min="5889" max="5889" width="6.42578125" customWidth="1"/>
    <col min="5890" max="5890" width="6.85546875" customWidth="1"/>
    <col min="5891" max="5891" width="9.42578125" customWidth="1"/>
    <col min="6143" max="6143" width="5.7109375" customWidth="1"/>
    <col min="6144" max="6144" width="51.140625" customWidth="1"/>
    <col min="6145" max="6145" width="6.42578125" customWidth="1"/>
    <col min="6146" max="6146" width="6.85546875" customWidth="1"/>
    <col min="6147" max="6147" width="9.42578125" customWidth="1"/>
    <col min="6399" max="6399" width="5.7109375" customWidth="1"/>
    <col min="6400" max="6400" width="51.140625" customWidth="1"/>
    <col min="6401" max="6401" width="6.42578125" customWidth="1"/>
    <col min="6402" max="6402" width="6.85546875" customWidth="1"/>
    <col min="6403" max="6403" width="9.42578125" customWidth="1"/>
    <col min="6655" max="6655" width="5.7109375" customWidth="1"/>
    <col min="6656" max="6656" width="51.140625" customWidth="1"/>
    <col min="6657" max="6657" width="6.42578125" customWidth="1"/>
    <col min="6658" max="6658" width="6.85546875" customWidth="1"/>
    <col min="6659" max="6659" width="9.42578125" customWidth="1"/>
    <col min="6911" max="6911" width="5.7109375" customWidth="1"/>
    <col min="6912" max="6912" width="51.140625" customWidth="1"/>
    <col min="6913" max="6913" width="6.42578125" customWidth="1"/>
    <col min="6914" max="6914" width="6.85546875" customWidth="1"/>
    <col min="6915" max="6915" width="9.42578125" customWidth="1"/>
    <col min="7167" max="7167" width="5.7109375" customWidth="1"/>
    <col min="7168" max="7168" width="51.140625" customWidth="1"/>
    <col min="7169" max="7169" width="6.42578125" customWidth="1"/>
    <col min="7170" max="7170" width="6.85546875" customWidth="1"/>
    <col min="7171" max="7171" width="9.42578125" customWidth="1"/>
    <col min="7423" max="7423" width="5.7109375" customWidth="1"/>
    <col min="7424" max="7424" width="51.140625" customWidth="1"/>
    <col min="7425" max="7425" width="6.42578125" customWidth="1"/>
    <col min="7426" max="7426" width="6.85546875" customWidth="1"/>
    <col min="7427" max="7427" width="9.42578125" customWidth="1"/>
    <col min="7679" max="7679" width="5.7109375" customWidth="1"/>
    <col min="7680" max="7680" width="51.140625" customWidth="1"/>
    <col min="7681" max="7681" width="6.42578125" customWidth="1"/>
    <col min="7682" max="7682" width="6.85546875" customWidth="1"/>
    <col min="7683" max="7683" width="9.42578125" customWidth="1"/>
    <col min="7935" max="7935" width="5.7109375" customWidth="1"/>
    <col min="7936" max="7936" width="51.140625" customWidth="1"/>
    <col min="7937" max="7937" width="6.42578125" customWidth="1"/>
    <col min="7938" max="7938" width="6.85546875" customWidth="1"/>
    <col min="7939" max="7939" width="9.42578125" customWidth="1"/>
    <col min="8191" max="8191" width="5.7109375" customWidth="1"/>
    <col min="8192" max="8192" width="51.140625" customWidth="1"/>
    <col min="8193" max="8193" width="6.42578125" customWidth="1"/>
    <col min="8194" max="8194" width="6.85546875" customWidth="1"/>
    <col min="8195" max="8195" width="9.42578125" customWidth="1"/>
    <col min="8447" max="8447" width="5.7109375" customWidth="1"/>
    <col min="8448" max="8448" width="51.140625" customWidth="1"/>
    <col min="8449" max="8449" width="6.42578125" customWidth="1"/>
    <col min="8450" max="8450" width="6.85546875" customWidth="1"/>
    <col min="8451" max="8451" width="9.42578125" customWidth="1"/>
    <col min="8703" max="8703" width="5.7109375" customWidth="1"/>
    <col min="8704" max="8704" width="51.140625" customWidth="1"/>
    <col min="8705" max="8705" width="6.42578125" customWidth="1"/>
    <col min="8706" max="8706" width="6.85546875" customWidth="1"/>
    <col min="8707" max="8707" width="9.42578125" customWidth="1"/>
    <col min="8959" max="8959" width="5.7109375" customWidth="1"/>
    <col min="8960" max="8960" width="51.140625" customWidth="1"/>
    <col min="8961" max="8961" width="6.42578125" customWidth="1"/>
    <col min="8962" max="8962" width="6.85546875" customWidth="1"/>
    <col min="8963" max="8963" width="9.42578125" customWidth="1"/>
    <col min="9215" max="9215" width="5.7109375" customWidth="1"/>
    <col min="9216" max="9216" width="51.140625" customWidth="1"/>
    <col min="9217" max="9217" width="6.42578125" customWidth="1"/>
    <col min="9218" max="9218" width="6.85546875" customWidth="1"/>
    <col min="9219" max="9219" width="9.42578125" customWidth="1"/>
    <col min="9471" max="9471" width="5.7109375" customWidth="1"/>
    <col min="9472" max="9472" width="51.140625" customWidth="1"/>
    <col min="9473" max="9473" width="6.42578125" customWidth="1"/>
    <col min="9474" max="9474" width="6.85546875" customWidth="1"/>
    <col min="9475" max="9475" width="9.42578125" customWidth="1"/>
    <col min="9727" max="9727" width="5.7109375" customWidth="1"/>
    <col min="9728" max="9728" width="51.140625" customWidth="1"/>
    <col min="9729" max="9729" width="6.42578125" customWidth="1"/>
    <col min="9730" max="9730" width="6.85546875" customWidth="1"/>
    <col min="9731" max="9731" width="9.42578125" customWidth="1"/>
    <col min="9983" max="9983" width="5.7109375" customWidth="1"/>
    <col min="9984" max="9984" width="51.140625" customWidth="1"/>
    <col min="9985" max="9985" width="6.42578125" customWidth="1"/>
    <col min="9986" max="9986" width="6.85546875" customWidth="1"/>
    <col min="9987" max="9987" width="9.42578125" customWidth="1"/>
    <col min="10239" max="10239" width="5.7109375" customWidth="1"/>
    <col min="10240" max="10240" width="51.140625" customWidth="1"/>
    <col min="10241" max="10241" width="6.42578125" customWidth="1"/>
    <col min="10242" max="10242" width="6.85546875" customWidth="1"/>
    <col min="10243" max="10243" width="9.42578125" customWidth="1"/>
    <col min="10495" max="10495" width="5.7109375" customWidth="1"/>
    <col min="10496" max="10496" width="51.140625" customWidth="1"/>
    <col min="10497" max="10497" width="6.42578125" customWidth="1"/>
    <col min="10498" max="10498" width="6.85546875" customWidth="1"/>
    <col min="10499" max="10499" width="9.42578125" customWidth="1"/>
    <col min="10751" max="10751" width="5.7109375" customWidth="1"/>
    <col min="10752" max="10752" width="51.140625" customWidth="1"/>
    <col min="10753" max="10753" width="6.42578125" customWidth="1"/>
    <col min="10754" max="10754" width="6.85546875" customWidth="1"/>
    <col min="10755" max="10755" width="9.42578125" customWidth="1"/>
    <col min="11007" max="11007" width="5.7109375" customWidth="1"/>
    <col min="11008" max="11008" width="51.140625" customWidth="1"/>
    <col min="11009" max="11009" width="6.42578125" customWidth="1"/>
    <col min="11010" max="11010" width="6.85546875" customWidth="1"/>
    <col min="11011" max="11011" width="9.42578125" customWidth="1"/>
    <col min="11263" max="11263" width="5.7109375" customWidth="1"/>
    <col min="11264" max="11264" width="51.140625" customWidth="1"/>
    <col min="11265" max="11265" width="6.42578125" customWidth="1"/>
    <col min="11266" max="11266" width="6.85546875" customWidth="1"/>
    <col min="11267" max="11267" width="9.42578125" customWidth="1"/>
    <col min="11519" max="11519" width="5.7109375" customWidth="1"/>
    <col min="11520" max="11520" width="51.140625" customWidth="1"/>
    <col min="11521" max="11521" width="6.42578125" customWidth="1"/>
    <col min="11522" max="11522" width="6.85546875" customWidth="1"/>
    <col min="11523" max="11523" width="9.42578125" customWidth="1"/>
    <col min="11775" max="11775" width="5.7109375" customWidth="1"/>
    <col min="11776" max="11776" width="51.140625" customWidth="1"/>
    <col min="11777" max="11777" width="6.42578125" customWidth="1"/>
    <col min="11778" max="11778" width="6.85546875" customWidth="1"/>
    <col min="11779" max="11779" width="9.42578125" customWidth="1"/>
    <col min="12031" max="12031" width="5.7109375" customWidth="1"/>
    <col min="12032" max="12032" width="51.140625" customWidth="1"/>
    <col min="12033" max="12033" width="6.42578125" customWidth="1"/>
    <col min="12034" max="12034" width="6.85546875" customWidth="1"/>
    <col min="12035" max="12035" width="9.42578125" customWidth="1"/>
    <col min="12287" max="12287" width="5.7109375" customWidth="1"/>
    <col min="12288" max="12288" width="51.140625" customWidth="1"/>
    <col min="12289" max="12289" width="6.42578125" customWidth="1"/>
    <col min="12290" max="12290" width="6.85546875" customWidth="1"/>
    <col min="12291" max="12291" width="9.42578125" customWidth="1"/>
    <col min="12543" max="12543" width="5.7109375" customWidth="1"/>
    <col min="12544" max="12544" width="51.140625" customWidth="1"/>
    <col min="12545" max="12545" width="6.42578125" customWidth="1"/>
    <col min="12546" max="12546" width="6.85546875" customWidth="1"/>
    <col min="12547" max="12547" width="9.42578125" customWidth="1"/>
    <col min="12799" max="12799" width="5.7109375" customWidth="1"/>
    <col min="12800" max="12800" width="51.140625" customWidth="1"/>
    <col min="12801" max="12801" width="6.42578125" customWidth="1"/>
    <col min="12802" max="12802" width="6.85546875" customWidth="1"/>
    <col min="12803" max="12803" width="9.42578125" customWidth="1"/>
    <col min="13055" max="13055" width="5.7109375" customWidth="1"/>
    <col min="13056" max="13056" width="51.140625" customWidth="1"/>
    <col min="13057" max="13057" width="6.42578125" customWidth="1"/>
    <col min="13058" max="13058" width="6.85546875" customWidth="1"/>
    <col min="13059" max="13059" width="9.42578125" customWidth="1"/>
    <col min="13311" max="13311" width="5.7109375" customWidth="1"/>
    <col min="13312" max="13312" width="51.140625" customWidth="1"/>
    <col min="13313" max="13313" width="6.42578125" customWidth="1"/>
    <col min="13314" max="13314" width="6.85546875" customWidth="1"/>
    <col min="13315" max="13315" width="9.42578125" customWidth="1"/>
    <col min="13567" max="13567" width="5.7109375" customWidth="1"/>
    <col min="13568" max="13568" width="51.140625" customWidth="1"/>
    <col min="13569" max="13569" width="6.42578125" customWidth="1"/>
    <col min="13570" max="13570" width="6.85546875" customWidth="1"/>
    <col min="13571" max="13571" width="9.42578125" customWidth="1"/>
    <col min="13823" max="13823" width="5.7109375" customWidth="1"/>
    <col min="13824" max="13824" width="51.140625" customWidth="1"/>
    <col min="13825" max="13825" width="6.42578125" customWidth="1"/>
    <col min="13826" max="13826" width="6.85546875" customWidth="1"/>
    <col min="13827" max="13827" width="9.42578125" customWidth="1"/>
    <col min="14079" max="14079" width="5.7109375" customWidth="1"/>
    <col min="14080" max="14080" width="51.140625" customWidth="1"/>
    <col min="14081" max="14081" width="6.42578125" customWidth="1"/>
    <col min="14082" max="14082" width="6.85546875" customWidth="1"/>
    <col min="14083" max="14083" width="9.42578125" customWidth="1"/>
    <col min="14335" max="14335" width="5.7109375" customWidth="1"/>
    <col min="14336" max="14336" width="51.140625" customWidth="1"/>
    <col min="14337" max="14337" width="6.42578125" customWidth="1"/>
    <col min="14338" max="14338" width="6.85546875" customWidth="1"/>
    <col min="14339" max="14339" width="9.42578125" customWidth="1"/>
    <col min="14591" max="14591" width="5.7109375" customWidth="1"/>
    <col min="14592" max="14592" width="51.140625" customWidth="1"/>
    <col min="14593" max="14593" width="6.42578125" customWidth="1"/>
    <col min="14594" max="14594" width="6.85546875" customWidth="1"/>
    <col min="14595" max="14595" width="9.42578125" customWidth="1"/>
    <col min="14847" max="14847" width="5.7109375" customWidth="1"/>
    <col min="14848" max="14848" width="51.140625" customWidth="1"/>
    <col min="14849" max="14849" width="6.42578125" customWidth="1"/>
    <col min="14850" max="14850" width="6.85546875" customWidth="1"/>
    <col min="14851" max="14851" width="9.42578125" customWidth="1"/>
    <col min="15103" max="15103" width="5.7109375" customWidth="1"/>
    <col min="15104" max="15104" width="51.140625" customWidth="1"/>
    <col min="15105" max="15105" width="6.42578125" customWidth="1"/>
    <col min="15106" max="15106" width="6.85546875" customWidth="1"/>
    <col min="15107" max="15107" width="9.42578125" customWidth="1"/>
    <col min="15359" max="15359" width="5.7109375" customWidth="1"/>
    <col min="15360" max="15360" width="51.140625" customWidth="1"/>
    <col min="15361" max="15361" width="6.42578125" customWidth="1"/>
    <col min="15362" max="15362" width="6.85546875" customWidth="1"/>
    <col min="15363" max="15363" width="9.42578125" customWidth="1"/>
    <col min="15615" max="15615" width="5.7109375" customWidth="1"/>
    <col min="15616" max="15616" width="51.140625" customWidth="1"/>
    <col min="15617" max="15617" width="6.42578125" customWidth="1"/>
    <col min="15618" max="15618" width="6.85546875" customWidth="1"/>
    <col min="15619" max="15619" width="9.42578125" customWidth="1"/>
    <col min="15871" max="15871" width="5.7109375" customWidth="1"/>
    <col min="15872" max="15872" width="51.140625" customWidth="1"/>
    <col min="15873" max="15873" width="6.42578125" customWidth="1"/>
    <col min="15874" max="15874" width="6.85546875" customWidth="1"/>
    <col min="15875" max="15875" width="9.42578125" customWidth="1"/>
    <col min="16127" max="16127" width="5.7109375" customWidth="1"/>
    <col min="16128" max="16128" width="51.140625" customWidth="1"/>
    <col min="16129" max="16129" width="6.42578125" customWidth="1"/>
    <col min="16130" max="16130" width="6.85546875" customWidth="1"/>
    <col min="16131" max="16131" width="9.42578125" customWidth="1"/>
  </cols>
  <sheetData>
    <row r="1" spans="1:9" s="32" customFormat="1" x14ac:dyDescent="0.2">
      <c r="A1" s="440" t="s">
        <v>10</v>
      </c>
      <c r="B1" s="440"/>
      <c r="C1" s="2"/>
      <c r="D1" s="2"/>
      <c r="E1" s="2"/>
      <c r="F1" s="61"/>
    </row>
    <row r="2" spans="1:9" s="32" customFormat="1" x14ac:dyDescent="0.2">
      <c r="A2" s="440" t="s">
        <v>106</v>
      </c>
      <c r="B2" s="440"/>
      <c r="C2" s="2"/>
      <c r="D2" s="2"/>
      <c r="E2" s="2"/>
      <c r="F2" s="239"/>
    </row>
    <row r="3" spans="1:9" s="32" customFormat="1" x14ac:dyDescent="0.2">
      <c r="A3" s="242"/>
      <c r="B3" s="242"/>
      <c r="C3" s="2"/>
      <c r="D3" s="2"/>
      <c r="E3" s="2"/>
      <c r="F3" s="239"/>
    </row>
    <row r="4" spans="1:9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9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9" s="63" customFormat="1" ht="12.75" x14ac:dyDescent="0.2">
      <c r="A6" s="241"/>
      <c r="B6" s="241"/>
      <c r="C6" s="241"/>
      <c r="D6" s="241"/>
      <c r="E6" s="241"/>
      <c r="F6" s="241"/>
    </row>
    <row r="7" spans="1:9" x14ac:dyDescent="0.25">
      <c r="A7" s="443" t="s">
        <v>395</v>
      </c>
      <c r="B7" s="443"/>
      <c r="C7" s="443"/>
      <c r="D7" s="443"/>
      <c r="E7" s="443"/>
      <c r="F7" s="443"/>
    </row>
    <row r="8" spans="1:9" x14ac:dyDescent="0.25">
      <c r="A8" s="244"/>
      <c r="B8" s="244"/>
      <c r="C8" s="244"/>
      <c r="D8" s="244"/>
      <c r="E8" s="244"/>
      <c r="F8" s="244"/>
    </row>
    <row r="9" spans="1:9" ht="32.25" customHeight="1" x14ac:dyDescent="0.25">
      <c r="A9" s="69" t="s">
        <v>108</v>
      </c>
      <c r="B9" s="69" t="s">
        <v>109</v>
      </c>
      <c r="C9" s="69" t="s">
        <v>110</v>
      </c>
      <c r="D9" s="69" t="s">
        <v>111</v>
      </c>
      <c r="E9" s="69" t="s">
        <v>112</v>
      </c>
      <c r="F9" s="70" t="s">
        <v>113</v>
      </c>
    </row>
    <row r="10" spans="1:9" s="85" customFormat="1" x14ac:dyDescent="0.25">
      <c r="A10" s="90">
        <v>1</v>
      </c>
      <c r="B10" s="133" t="s">
        <v>396</v>
      </c>
      <c r="C10" s="74" t="s">
        <v>123</v>
      </c>
      <c r="D10" s="134">
        <v>427</v>
      </c>
      <c r="E10" s="75">
        <v>20.468389999999999</v>
      </c>
      <c r="F10" s="103">
        <f t="shared" ref="F10" si="0">D10*E10</f>
        <v>8740.0025299999998</v>
      </c>
      <c r="I10" s="78"/>
    </row>
    <row r="11" spans="1:9" x14ac:dyDescent="0.25">
      <c r="A11" s="147"/>
      <c r="B11" s="148" t="s">
        <v>354</v>
      </c>
      <c r="C11" s="149"/>
      <c r="D11" s="150"/>
      <c r="E11" s="150"/>
      <c r="F11" s="151">
        <f>F10</f>
        <v>8740.0025299999998</v>
      </c>
    </row>
    <row r="12" spans="1:9" x14ac:dyDescent="0.25">
      <c r="C12"/>
      <c r="E12" s="439" t="s">
        <v>72</v>
      </c>
      <c r="F12" s="439"/>
    </row>
    <row r="13" spans="1:9" x14ac:dyDescent="0.25">
      <c r="C13"/>
      <c r="E13" s="439" t="s">
        <v>105</v>
      </c>
      <c r="F13" s="439"/>
    </row>
  </sheetData>
  <mergeCells count="7">
    <mergeCell ref="E12:F12"/>
    <mergeCell ref="E13:F13"/>
    <mergeCell ref="A1:B1"/>
    <mergeCell ref="A2:B2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workbookViewId="0">
      <selection activeCell="E20" sqref="A1:F20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style="97" customWidth="1"/>
    <col min="6" max="6" width="10.140625" bestFit="1" customWidth="1"/>
    <col min="254" max="254" width="5.7109375" customWidth="1"/>
    <col min="255" max="255" width="51.140625" customWidth="1"/>
    <col min="256" max="256" width="6.42578125" customWidth="1"/>
    <col min="257" max="257" width="6.85546875" customWidth="1"/>
    <col min="258" max="258" width="9.42578125" customWidth="1"/>
    <col min="510" max="510" width="5.7109375" customWidth="1"/>
    <col min="511" max="511" width="51.140625" customWidth="1"/>
    <col min="512" max="512" width="6.42578125" customWidth="1"/>
    <col min="513" max="513" width="6.85546875" customWidth="1"/>
    <col min="514" max="514" width="9.42578125" customWidth="1"/>
    <col min="766" max="766" width="5.7109375" customWidth="1"/>
    <col min="767" max="767" width="51.140625" customWidth="1"/>
    <col min="768" max="768" width="6.42578125" customWidth="1"/>
    <col min="769" max="769" width="6.85546875" customWidth="1"/>
    <col min="770" max="770" width="9.42578125" customWidth="1"/>
    <col min="1022" max="1022" width="5.7109375" customWidth="1"/>
    <col min="1023" max="1023" width="51.140625" customWidth="1"/>
    <col min="1024" max="1024" width="6.42578125" customWidth="1"/>
    <col min="1025" max="1025" width="6.85546875" customWidth="1"/>
    <col min="1026" max="1026" width="9.42578125" customWidth="1"/>
    <col min="1278" max="1278" width="5.7109375" customWidth="1"/>
    <col min="1279" max="1279" width="51.140625" customWidth="1"/>
    <col min="1280" max="1280" width="6.42578125" customWidth="1"/>
    <col min="1281" max="1281" width="6.85546875" customWidth="1"/>
    <col min="1282" max="1282" width="9.42578125" customWidth="1"/>
    <col min="1534" max="1534" width="5.7109375" customWidth="1"/>
    <col min="1535" max="1535" width="51.140625" customWidth="1"/>
    <col min="1536" max="1536" width="6.42578125" customWidth="1"/>
    <col min="1537" max="1537" width="6.85546875" customWidth="1"/>
    <col min="1538" max="1538" width="9.42578125" customWidth="1"/>
    <col min="1790" max="1790" width="5.7109375" customWidth="1"/>
    <col min="1791" max="1791" width="51.140625" customWidth="1"/>
    <col min="1792" max="1792" width="6.42578125" customWidth="1"/>
    <col min="1793" max="1793" width="6.85546875" customWidth="1"/>
    <col min="1794" max="1794" width="9.42578125" customWidth="1"/>
    <col min="2046" max="2046" width="5.7109375" customWidth="1"/>
    <col min="2047" max="2047" width="51.140625" customWidth="1"/>
    <col min="2048" max="2048" width="6.42578125" customWidth="1"/>
    <col min="2049" max="2049" width="6.85546875" customWidth="1"/>
    <col min="2050" max="2050" width="9.42578125" customWidth="1"/>
    <col min="2302" max="2302" width="5.7109375" customWidth="1"/>
    <col min="2303" max="2303" width="51.140625" customWidth="1"/>
    <col min="2304" max="2304" width="6.42578125" customWidth="1"/>
    <col min="2305" max="2305" width="6.85546875" customWidth="1"/>
    <col min="2306" max="2306" width="9.42578125" customWidth="1"/>
    <col min="2558" max="2558" width="5.7109375" customWidth="1"/>
    <col min="2559" max="2559" width="51.140625" customWidth="1"/>
    <col min="2560" max="2560" width="6.42578125" customWidth="1"/>
    <col min="2561" max="2561" width="6.85546875" customWidth="1"/>
    <col min="2562" max="2562" width="9.42578125" customWidth="1"/>
    <col min="2814" max="2814" width="5.7109375" customWidth="1"/>
    <col min="2815" max="2815" width="51.140625" customWidth="1"/>
    <col min="2816" max="2816" width="6.42578125" customWidth="1"/>
    <col min="2817" max="2817" width="6.85546875" customWidth="1"/>
    <col min="2818" max="2818" width="9.42578125" customWidth="1"/>
    <col min="3070" max="3070" width="5.7109375" customWidth="1"/>
    <col min="3071" max="3071" width="51.140625" customWidth="1"/>
    <col min="3072" max="3072" width="6.42578125" customWidth="1"/>
    <col min="3073" max="3073" width="6.85546875" customWidth="1"/>
    <col min="3074" max="3074" width="9.42578125" customWidth="1"/>
    <col min="3326" max="3326" width="5.7109375" customWidth="1"/>
    <col min="3327" max="3327" width="51.140625" customWidth="1"/>
    <col min="3328" max="3328" width="6.42578125" customWidth="1"/>
    <col min="3329" max="3329" width="6.85546875" customWidth="1"/>
    <col min="3330" max="3330" width="9.42578125" customWidth="1"/>
    <col min="3582" max="3582" width="5.7109375" customWidth="1"/>
    <col min="3583" max="3583" width="51.140625" customWidth="1"/>
    <col min="3584" max="3584" width="6.42578125" customWidth="1"/>
    <col min="3585" max="3585" width="6.85546875" customWidth="1"/>
    <col min="3586" max="3586" width="9.42578125" customWidth="1"/>
    <col min="3838" max="3838" width="5.7109375" customWidth="1"/>
    <col min="3839" max="3839" width="51.140625" customWidth="1"/>
    <col min="3840" max="3840" width="6.42578125" customWidth="1"/>
    <col min="3841" max="3841" width="6.85546875" customWidth="1"/>
    <col min="3842" max="3842" width="9.42578125" customWidth="1"/>
    <col min="4094" max="4094" width="5.7109375" customWidth="1"/>
    <col min="4095" max="4095" width="51.140625" customWidth="1"/>
    <col min="4096" max="4096" width="6.42578125" customWidth="1"/>
    <col min="4097" max="4097" width="6.85546875" customWidth="1"/>
    <col min="4098" max="4098" width="9.42578125" customWidth="1"/>
    <col min="4350" max="4350" width="5.7109375" customWidth="1"/>
    <col min="4351" max="4351" width="51.140625" customWidth="1"/>
    <col min="4352" max="4352" width="6.42578125" customWidth="1"/>
    <col min="4353" max="4353" width="6.85546875" customWidth="1"/>
    <col min="4354" max="4354" width="9.42578125" customWidth="1"/>
    <col min="4606" max="4606" width="5.7109375" customWidth="1"/>
    <col min="4607" max="4607" width="51.140625" customWidth="1"/>
    <col min="4608" max="4608" width="6.42578125" customWidth="1"/>
    <col min="4609" max="4609" width="6.85546875" customWidth="1"/>
    <col min="4610" max="4610" width="9.42578125" customWidth="1"/>
    <col min="4862" max="4862" width="5.7109375" customWidth="1"/>
    <col min="4863" max="4863" width="51.140625" customWidth="1"/>
    <col min="4864" max="4864" width="6.42578125" customWidth="1"/>
    <col min="4865" max="4865" width="6.85546875" customWidth="1"/>
    <col min="4866" max="4866" width="9.42578125" customWidth="1"/>
    <col min="5118" max="5118" width="5.7109375" customWidth="1"/>
    <col min="5119" max="5119" width="51.140625" customWidth="1"/>
    <col min="5120" max="5120" width="6.42578125" customWidth="1"/>
    <col min="5121" max="5121" width="6.85546875" customWidth="1"/>
    <col min="5122" max="5122" width="9.42578125" customWidth="1"/>
    <col min="5374" max="5374" width="5.7109375" customWidth="1"/>
    <col min="5375" max="5375" width="51.140625" customWidth="1"/>
    <col min="5376" max="5376" width="6.42578125" customWidth="1"/>
    <col min="5377" max="5377" width="6.85546875" customWidth="1"/>
    <col min="5378" max="5378" width="9.42578125" customWidth="1"/>
    <col min="5630" max="5630" width="5.7109375" customWidth="1"/>
    <col min="5631" max="5631" width="51.140625" customWidth="1"/>
    <col min="5632" max="5632" width="6.42578125" customWidth="1"/>
    <col min="5633" max="5633" width="6.85546875" customWidth="1"/>
    <col min="5634" max="5634" width="9.42578125" customWidth="1"/>
    <col min="5886" max="5886" width="5.7109375" customWidth="1"/>
    <col min="5887" max="5887" width="51.140625" customWidth="1"/>
    <col min="5888" max="5888" width="6.42578125" customWidth="1"/>
    <col min="5889" max="5889" width="6.85546875" customWidth="1"/>
    <col min="5890" max="5890" width="9.42578125" customWidth="1"/>
    <col min="6142" max="6142" width="5.7109375" customWidth="1"/>
    <col min="6143" max="6143" width="51.140625" customWidth="1"/>
    <col min="6144" max="6144" width="6.42578125" customWidth="1"/>
    <col min="6145" max="6145" width="6.85546875" customWidth="1"/>
    <col min="6146" max="6146" width="9.42578125" customWidth="1"/>
    <col min="6398" max="6398" width="5.7109375" customWidth="1"/>
    <col min="6399" max="6399" width="51.140625" customWidth="1"/>
    <col min="6400" max="6400" width="6.42578125" customWidth="1"/>
    <col min="6401" max="6401" width="6.85546875" customWidth="1"/>
    <col min="6402" max="6402" width="9.42578125" customWidth="1"/>
    <col min="6654" max="6654" width="5.7109375" customWidth="1"/>
    <col min="6655" max="6655" width="51.140625" customWidth="1"/>
    <col min="6656" max="6656" width="6.42578125" customWidth="1"/>
    <col min="6657" max="6657" width="6.85546875" customWidth="1"/>
    <col min="6658" max="6658" width="9.42578125" customWidth="1"/>
    <col min="6910" max="6910" width="5.7109375" customWidth="1"/>
    <col min="6911" max="6911" width="51.140625" customWidth="1"/>
    <col min="6912" max="6912" width="6.42578125" customWidth="1"/>
    <col min="6913" max="6913" width="6.85546875" customWidth="1"/>
    <col min="6914" max="6914" width="9.42578125" customWidth="1"/>
    <col min="7166" max="7166" width="5.7109375" customWidth="1"/>
    <col min="7167" max="7167" width="51.140625" customWidth="1"/>
    <col min="7168" max="7168" width="6.42578125" customWidth="1"/>
    <col min="7169" max="7169" width="6.85546875" customWidth="1"/>
    <col min="7170" max="7170" width="9.42578125" customWidth="1"/>
    <col min="7422" max="7422" width="5.7109375" customWidth="1"/>
    <col min="7423" max="7423" width="51.140625" customWidth="1"/>
    <col min="7424" max="7424" width="6.42578125" customWidth="1"/>
    <col min="7425" max="7425" width="6.85546875" customWidth="1"/>
    <col min="7426" max="7426" width="9.42578125" customWidth="1"/>
    <col min="7678" max="7678" width="5.7109375" customWidth="1"/>
    <col min="7679" max="7679" width="51.140625" customWidth="1"/>
    <col min="7680" max="7680" width="6.42578125" customWidth="1"/>
    <col min="7681" max="7681" width="6.85546875" customWidth="1"/>
    <col min="7682" max="7682" width="9.42578125" customWidth="1"/>
    <col min="7934" max="7934" width="5.7109375" customWidth="1"/>
    <col min="7935" max="7935" width="51.140625" customWidth="1"/>
    <col min="7936" max="7936" width="6.42578125" customWidth="1"/>
    <col min="7937" max="7937" width="6.85546875" customWidth="1"/>
    <col min="7938" max="7938" width="9.42578125" customWidth="1"/>
    <col min="8190" max="8190" width="5.7109375" customWidth="1"/>
    <col min="8191" max="8191" width="51.140625" customWidth="1"/>
    <col min="8192" max="8192" width="6.42578125" customWidth="1"/>
    <col min="8193" max="8193" width="6.85546875" customWidth="1"/>
    <col min="8194" max="8194" width="9.42578125" customWidth="1"/>
    <col min="8446" max="8446" width="5.7109375" customWidth="1"/>
    <col min="8447" max="8447" width="51.140625" customWidth="1"/>
    <col min="8448" max="8448" width="6.42578125" customWidth="1"/>
    <col min="8449" max="8449" width="6.85546875" customWidth="1"/>
    <col min="8450" max="8450" width="9.42578125" customWidth="1"/>
    <col min="8702" max="8702" width="5.7109375" customWidth="1"/>
    <col min="8703" max="8703" width="51.140625" customWidth="1"/>
    <col min="8704" max="8704" width="6.42578125" customWidth="1"/>
    <col min="8705" max="8705" width="6.85546875" customWidth="1"/>
    <col min="8706" max="8706" width="9.42578125" customWidth="1"/>
    <col min="8958" max="8958" width="5.7109375" customWidth="1"/>
    <col min="8959" max="8959" width="51.140625" customWidth="1"/>
    <col min="8960" max="8960" width="6.42578125" customWidth="1"/>
    <col min="8961" max="8961" width="6.85546875" customWidth="1"/>
    <col min="8962" max="8962" width="9.42578125" customWidth="1"/>
    <col min="9214" max="9214" width="5.7109375" customWidth="1"/>
    <col min="9215" max="9215" width="51.140625" customWidth="1"/>
    <col min="9216" max="9216" width="6.42578125" customWidth="1"/>
    <col min="9217" max="9217" width="6.85546875" customWidth="1"/>
    <col min="9218" max="9218" width="9.42578125" customWidth="1"/>
    <col min="9470" max="9470" width="5.7109375" customWidth="1"/>
    <col min="9471" max="9471" width="51.140625" customWidth="1"/>
    <col min="9472" max="9472" width="6.42578125" customWidth="1"/>
    <col min="9473" max="9473" width="6.85546875" customWidth="1"/>
    <col min="9474" max="9474" width="9.42578125" customWidth="1"/>
    <col min="9726" max="9726" width="5.7109375" customWidth="1"/>
    <col min="9727" max="9727" width="51.140625" customWidth="1"/>
    <col min="9728" max="9728" width="6.42578125" customWidth="1"/>
    <col min="9729" max="9729" width="6.85546875" customWidth="1"/>
    <col min="9730" max="9730" width="9.42578125" customWidth="1"/>
    <col min="9982" max="9982" width="5.7109375" customWidth="1"/>
    <col min="9983" max="9983" width="51.140625" customWidth="1"/>
    <col min="9984" max="9984" width="6.42578125" customWidth="1"/>
    <col min="9985" max="9985" width="6.85546875" customWidth="1"/>
    <col min="9986" max="9986" width="9.42578125" customWidth="1"/>
    <col min="10238" max="10238" width="5.7109375" customWidth="1"/>
    <col min="10239" max="10239" width="51.140625" customWidth="1"/>
    <col min="10240" max="10240" width="6.42578125" customWidth="1"/>
    <col min="10241" max="10241" width="6.85546875" customWidth="1"/>
    <col min="10242" max="10242" width="9.42578125" customWidth="1"/>
    <col min="10494" max="10494" width="5.7109375" customWidth="1"/>
    <col min="10495" max="10495" width="51.140625" customWidth="1"/>
    <col min="10496" max="10496" width="6.42578125" customWidth="1"/>
    <col min="10497" max="10497" width="6.85546875" customWidth="1"/>
    <col min="10498" max="10498" width="9.42578125" customWidth="1"/>
    <col min="10750" max="10750" width="5.7109375" customWidth="1"/>
    <col min="10751" max="10751" width="51.140625" customWidth="1"/>
    <col min="10752" max="10752" width="6.42578125" customWidth="1"/>
    <col min="10753" max="10753" width="6.85546875" customWidth="1"/>
    <col min="10754" max="10754" width="9.42578125" customWidth="1"/>
    <col min="11006" max="11006" width="5.7109375" customWidth="1"/>
    <col min="11007" max="11007" width="51.140625" customWidth="1"/>
    <col min="11008" max="11008" width="6.42578125" customWidth="1"/>
    <col min="11009" max="11009" width="6.85546875" customWidth="1"/>
    <col min="11010" max="11010" width="9.42578125" customWidth="1"/>
    <col min="11262" max="11262" width="5.7109375" customWidth="1"/>
    <col min="11263" max="11263" width="51.140625" customWidth="1"/>
    <col min="11264" max="11264" width="6.42578125" customWidth="1"/>
    <col min="11265" max="11265" width="6.85546875" customWidth="1"/>
    <col min="11266" max="11266" width="9.42578125" customWidth="1"/>
    <col min="11518" max="11518" width="5.7109375" customWidth="1"/>
    <col min="11519" max="11519" width="51.140625" customWidth="1"/>
    <col min="11520" max="11520" width="6.42578125" customWidth="1"/>
    <col min="11521" max="11521" width="6.85546875" customWidth="1"/>
    <col min="11522" max="11522" width="9.42578125" customWidth="1"/>
    <col min="11774" max="11774" width="5.7109375" customWidth="1"/>
    <col min="11775" max="11775" width="51.140625" customWidth="1"/>
    <col min="11776" max="11776" width="6.42578125" customWidth="1"/>
    <col min="11777" max="11777" width="6.85546875" customWidth="1"/>
    <col min="11778" max="11778" width="9.42578125" customWidth="1"/>
    <col min="12030" max="12030" width="5.7109375" customWidth="1"/>
    <col min="12031" max="12031" width="51.140625" customWidth="1"/>
    <col min="12032" max="12032" width="6.42578125" customWidth="1"/>
    <col min="12033" max="12033" width="6.85546875" customWidth="1"/>
    <col min="12034" max="12034" width="9.42578125" customWidth="1"/>
    <col min="12286" max="12286" width="5.7109375" customWidth="1"/>
    <col min="12287" max="12287" width="51.140625" customWidth="1"/>
    <col min="12288" max="12288" width="6.42578125" customWidth="1"/>
    <col min="12289" max="12289" width="6.85546875" customWidth="1"/>
    <col min="12290" max="12290" width="9.42578125" customWidth="1"/>
    <col min="12542" max="12542" width="5.7109375" customWidth="1"/>
    <col min="12543" max="12543" width="51.140625" customWidth="1"/>
    <col min="12544" max="12544" width="6.42578125" customWidth="1"/>
    <col min="12545" max="12545" width="6.85546875" customWidth="1"/>
    <col min="12546" max="12546" width="9.42578125" customWidth="1"/>
    <col min="12798" max="12798" width="5.7109375" customWidth="1"/>
    <col min="12799" max="12799" width="51.140625" customWidth="1"/>
    <col min="12800" max="12800" width="6.42578125" customWidth="1"/>
    <col min="12801" max="12801" width="6.85546875" customWidth="1"/>
    <col min="12802" max="12802" width="9.42578125" customWidth="1"/>
    <col min="13054" max="13054" width="5.7109375" customWidth="1"/>
    <col min="13055" max="13055" width="51.140625" customWidth="1"/>
    <col min="13056" max="13056" width="6.42578125" customWidth="1"/>
    <col min="13057" max="13057" width="6.85546875" customWidth="1"/>
    <col min="13058" max="13058" width="9.42578125" customWidth="1"/>
    <col min="13310" max="13310" width="5.7109375" customWidth="1"/>
    <col min="13311" max="13311" width="51.140625" customWidth="1"/>
    <col min="13312" max="13312" width="6.42578125" customWidth="1"/>
    <col min="13313" max="13313" width="6.85546875" customWidth="1"/>
    <col min="13314" max="13314" width="9.42578125" customWidth="1"/>
    <col min="13566" max="13566" width="5.7109375" customWidth="1"/>
    <col min="13567" max="13567" width="51.140625" customWidth="1"/>
    <col min="13568" max="13568" width="6.42578125" customWidth="1"/>
    <col min="13569" max="13569" width="6.85546875" customWidth="1"/>
    <col min="13570" max="13570" width="9.42578125" customWidth="1"/>
    <col min="13822" max="13822" width="5.7109375" customWidth="1"/>
    <col min="13823" max="13823" width="51.140625" customWidth="1"/>
    <col min="13824" max="13824" width="6.42578125" customWidth="1"/>
    <col min="13825" max="13825" width="6.85546875" customWidth="1"/>
    <col min="13826" max="13826" width="9.42578125" customWidth="1"/>
    <col min="14078" max="14078" width="5.7109375" customWidth="1"/>
    <col min="14079" max="14079" width="51.140625" customWidth="1"/>
    <col min="14080" max="14080" width="6.42578125" customWidth="1"/>
    <col min="14081" max="14081" width="6.85546875" customWidth="1"/>
    <col min="14082" max="14082" width="9.42578125" customWidth="1"/>
    <col min="14334" max="14334" width="5.7109375" customWidth="1"/>
    <col min="14335" max="14335" width="51.140625" customWidth="1"/>
    <col min="14336" max="14336" width="6.42578125" customWidth="1"/>
    <col min="14337" max="14337" width="6.85546875" customWidth="1"/>
    <col min="14338" max="14338" width="9.42578125" customWidth="1"/>
    <col min="14590" max="14590" width="5.7109375" customWidth="1"/>
    <col min="14591" max="14591" width="51.140625" customWidth="1"/>
    <col min="14592" max="14592" width="6.42578125" customWidth="1"/>
    <col min="14593" max="14593" width="6.85546875" customWidth="1"/>
    <col min="14594" max="14594" width="9.42578125" customWidth="1"/>
    <col min="14846" max="14846" width="5.7109375" customWidth="1"/>
    <col min="14847" max="14847" width="51.140625" customWidth="1"/>
    <col min="14848" max="14848" width="6.42578125" customWidth="1"/>
    <col min="14849" max="14849" width="6.85546875" customWidth="1"/>
    <col min="14850" max="14850" width="9.42578125" customWidth="1"/>
    <col min="15102" max="15102" width="5.7109375" customWidth="1"/>
    <col min="15103" max="15103" width="51.140625" customWidth="1"/>
    <col min="15104" max="15104" width="6.42578125" customWidth="1"/>
    <col min="15105" max="15105" width="6.85546875" customWidth="1"/>
    <col min="15106" max="15106" width="9.42578125" customWidth="1"/>
    <col min="15358" max="15358" width="5.7109375" customWidth="1"/>
    <col min="15359" max="15359" width="51.140625" customWidth="1"/>
    <col min="15360" max="15360" width="6.42578125" customWidth="1"/>
    <col min="15361" max="15361" width="6.85546875" customWidth="1"/>
    <col min="15362" max="15362" width="9.42578125" customWidth="1"/>
    <col min="15614" max="15614" width="5.7109375" customWidth="1"/>
    <col min="15615" max="15615" width="51.140625" customWidth="1"/>
    <col min="15616" max="15616" width="6.42578125" customWidth="1"/>
    <col min="15617" max="15617" width="6.85546875" customWidth="1"/>
    <col min="15618" max="15618" width="9.42578125" customWidth="1"/>
    <col min="15870" max="15870" width="5.7109375" customWidth="1"/>
    <col min="15871" max="15871" width="51.140625" customWidth="1"/>
    <col min="15872" max="15872" width="6.42578125" customWidth="1"/>
    <col min="15873" max="15873" width="6.85546875" customWidth="1"/>
    <col min="15874" max="15874" width="9.42578125" customWidth="1"/>
    <col min="16126" max="16126" width="5.7109375" customWidth="1"/>
    <col min="16127" max="16127" width="51.140625" customWidth="1"/>
    <col min="16128" max="16128" width="6.42578125" customWidth="1"/>
    <col min="16129" max="16129" width="6.85546875" customWidth="1"/>
    <col min="16130" max="16130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239"/>
    </row>
    <row r="3" spans="1:8" s="32" customFormat="1" x14ac:dyDescent="0.2">
      <c r="A3" s="242"/>
      <c r="B3" s="242"/>
      <c r="C3" s="2"/>
      <c r="D3" s="2"/>
      <c r="E3" s="2"/>
      <c r="F3" s="239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243"/>
      <c r="B6" s="243"/>
      <c r="C6" s="193"/>
      <c r="D6" s="219"/>
      <c r="E6" s="219"/>
      <c r="F6" s="243"/>
    </row>
    <row r="7" spans="1:8" x14ac:dyDescent="0.25">
      <c r="A7" s="443" t="s">
        <v>404</v>
      </c>
      <c r="B7" s="443"/>
      <c r="C7" s="443"/>
      <c r="D7" s="443"/>
      <c r="E7" s="443"/>
      <c r="F7" s="443"/>
    </row>
    <row r="8" spans="1:8" x14ac:dyDescent="0.25">
      <c r="B8" s="220"/>
      <c r="E8" s="247"/>
      <c r="F8" s="221"/>
    </row>
    <row r="9" spans="1:8" ht="26.25" x14ac:dyDescent="0.25">
      <c r="A9" s="159" t="s">
        <v>108</v>
      </c>
      <c r="B9" s="159" t="s">
        <v>109</v>
      </c>
      <c r="C9" s="159" t="s">
        <v>110</v>
      </c>
      <c r="D9" s="222" t="s">
        <v>111</v>
      </c>
      <c r="E9" s="222" t="s">
        <v>112</v>
      </c>
      <c r="F9" s="160" t="s">
        <v>255</v>
      </c>
    </row>
    <row r="10" spans="1:8" x14ac:dyDescent="0.25">
      <c r="A10" s="444" t="s">
        <v>397</v>
      </c>
      <c r="B10" s="445"/>
      <c r="C10" s="445"/>
      <c r="D10" s="445"/>
      <c r="E10" s="445"/>
      <c r="F10" s="446"/>
      <c r="G10" s="280"/>
      <c r="H10" s="71"/>
    </row>
    <row r="11" spans="1:8" ht="32.25" customHeight="1" x14ac:dyDescent="0.25">
      <c r="A11" s="181">
        <v>1</v>
      </c>
      <c r="B11" s="248" t="s">
        <v>398</v>
      </c>
      <c r="C11" s="168" t="s">
        <v>116</v>
      </c>
      <c r="D11" s="249">
        <v>3.9</v>
      </c>
      <c r="E11" s="250">
        <v>405</v>
      </c>
      <c r="F11" s="183">
        <f t="shared" ref="F11:F16" si="0">D11*E11</f>
        <v>1579.5</v>
      </c>
    </row>
    <row r="12" spans="1:8" ht="25.5" x14ac:dyDescent="0.25">
      <c r="A12" s="79">
        <f t="shared" ref="A12:A16" si="1">A11+1</f>
        <v>2</v>
      </c>
      <c r="B12" s="251" t="s">
        <v>399</v>
      </c>
      <c r="C12" s="168" t="s">
        <v>116</v>
      </c>
      <c r="D12" s="249">
        <v>3.9</v>
      </c>
      <c r="E12" s="250">
        <v>225</v>
      </c>
      <c r="F12" s="84">
        <f t="shared" si="0"/>
        <v>877.5</v>
      </c>
    </row>
    <row r="13" spans="1:8" x14ac:dyDescent="0.25">
      <c r="A13" s="79">
        <f t="shared" si="1"/>
        <v>3</v>
      </c>
      <c r="B13" s="252" t="s">
        <v>400</v>
      </c>
      <c r="C13" s="195" t="s">
        <v>149</v>
      </c>
      <c r="D13" s="83">
        <v>702</v>
      </c>
      <c r="E13" s="253">
        <v>9</v>
      </c>
      <c r="F13" s="84">
        <f t="shared" si="0"/>
        <v>6318</v>
      </c>
    </row>
    <row r="14" spans="1:8" ht="25.5" x14ac:dyDescent="0.25">
      <c r="A14" s="254">
        <f t="shared" si="1"/>
        <v>4</v>
      </c>
      <c r="B14" s="255" t="s">
        <v>401</v>
      </c>
      <c r="C14" s="256" t="s">
        <v>116</v>
      </c>
      <c r="D14" s="257">
        <v>1.4</v>
      </c>
      <c r="E14" s="258">
        <v>405</v>
      </c>
      <c r="F14" s="202">
        <f t="shared" si="0"/>
        <v>567</v>
      </c>
    </row>
    <row r="15" spans="1:8" ht="15" customHeight="1" x14ac:dyDescent="0.25">
      <c r="A15" s="254">
        <f t="shared" si="1"/>
        <v>5</v>
      </c>
      <c r="B15" s="259" t="s">
        <v>402</v>
      </c>
      <c r="C15" s="256" t="s">
        <v>116</v>
      </c>
      <c r="D15" s="257">
        <v>1.4</v>
      </c>
      <c r="E15" s="258">
        <v>270</v>
      </c>
      <c r="F15" s="202">
        <f t="shared" si="0"/>
        <v>378</v>
      </c>
    </row>
    <row r="16" spans="1:8" ht="15" customHeight="1" x14ac:dyDescent="0.25">
      <c r="A16" s="260">
        <f t="shared" si="1"/>
        <v>6</v>
      </c>
      <c r="B16" s="261" t="s">
        <v>403</v>
      </c>
      <c r="C16" s="262" t="s">
        <v>118</v>
      </c>
      <c r="D16" s="263">
        <v>10</v>
      </c>
      <c r="E16" s="264">
        <v>45</v>
      </c>
      <c r="F16" s="265">
        <f t="shared" si="0"/>
        <v>450</v>
      </c>
    </row>
    <row r="17" spans="1:6" x14ac:dyDescent="0.25">
      <c r="A17" s="147"/>
      <c r="B17" s="148" t="s">
        <v>354</v>
      </c>
      <c r="C17" s="149"/>
      <c r="D17" s="150"/>
      <c r="E17" s="150"/>
      <c r="F17" s="151">
        <f>SUM(F11:F16)</f>
        <v>10170</v>
      </c>
    </row>
    <row r="18" spans="1:6" x14ac:dyDescent="0.25">
      <c r="A18" s="212"/>
      <c r="B18" s="213"/>
      <c r="C18" s="214"/>
      <c r="D18" s="227"/>
      <c r="E18" s="227"/>
      <c r="F18" s="216"/>
    </row>
    <row r="19" spans="1:6" x14ac:dyDescent="0.25">
      <c r="E19" s="439" t="s">
        <v>72</v>
      </c>
      <c r="F19" s="439"/>
    </row>
    <row r="20" spans="1:6" x14ac:dyDescent="0.25">
      <c r="C20"/>
      <c r="D20"/>
      <c r="E20" s="439" t="s">
        <v>105</v>
      </c>
      <c r="F20" s="439"/>
    </row>
  </sheetData>
  <mergeCells count="8">
    <mergeCell ref="A1:B1"/>
    <mergeCell ref="A2:B2"/>
    <mergeCell ref="A10:F10"/>
    <mergeCell ref="E20:F20"/>
    <mergeCell ref="E19:F19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topLeftCell="A26" workbookViewId="0">
      <selection activeCell="E45" sqref="A1:F45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style="97" customWidth="1"/>
    <col min="6" max="6" width="10.140625" bestFit="1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239"/>
    </row>
    <row r="3" spans="1:8" s="32" customFormat="1" x14ac:dyDescent="0.2">
      <c r="A3" s="242"/>
      <c r="B3" s="242"/>
      <c r="C3" s="2"/>
      <c r="D3" s="2"/>
      <c r="E3" s="2"/>
      <c r="F3" s="239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243"/>
      <c r="B6" s="243"/>
      <c r="C6" s="193"/>
      <c r="D6" s="219"/>
      <c r="E6" s="219"/>
      <c r="F6" s="243"/>
    </row>
    <row r="7" spans="1:8" x14ac:dyDescent="0.25">
      <c r="A7" s="443" t="s">
        <v>426</v>
      </c>
      <c r="B7" s="443"/>
      <c r="C7" s="443"/>
      <c r="D7" s="443"/>
      <c r="E7" s="443"/>
      <c r="F7" s="443"/>
    </row>
    <row r="8" spans="1:8" x14ac:dyDescent="0.25">
      <c r="B8" s="220"/>
      <c r="E8" s="247"/>
      <c r="F8" s="221"/>
    </row>
    <row r="9" spans="1:8" ht="32.25" customHeight="1" x14ac:dyDescent="0.25">
      <c r="A9" s="159" t="s">
        <v>108</v>
      </c>
      <c r="B9" s="159" t="s">
        <v>109</v>
      </c>
      <c r="C9" s="159" t="s">
        <v>110</v>
      </c>
      <c r="D9" s="222" t="s">
        <v>111</v>
      </c>
      <c r="E9" s="222" t="s">
        <v>112</v>
      </c>
      <c r="F9" s="160" t="s">
        <v>255</v>
      </c>
    </row>
    <row r="10" spans="1:8" x14ac:dyDescent="0.25">
      <c r="A10" s="444" t="s">
        <v>408</v>
      </c>
      <c r="B10" s="445"/>
      <c r="C10" s="445"/>
      <c r="D10" s="445"/>
      <c r="E10" s="445"/>
      <c r="F10" s="446"/>
      <c r="H10" s="71"/>
    </row>
    <row r="11" spans="1:8" ht="15" customHeight="1" x14ac:dyDescent="0.25">
      <c r="A11" s="181">
        <v>1</v>
      </c>
      <c r="B11" s="245" t="s">
        <v>409</v>
      </c>
      <c r="C11" s="163" t="s">
        <v>410</v>
      </c>
      <c r="D11" s="266">
        <v>1</v>
      </c>
      <c r="E11" s="267">
        <v>225</v>
      </c>
      <c r="F11" s="183">
        <f t="shared" ref="F11:F18" si="0">D11*E11</f>
        <v>225</v>
      </c>
    </row>
    <row r="12" spans="1:8" ht="15" customHeight="1" x14ac:dyDescent="0.25">
      <c r="A12" s="79">
        <f t="shared" ref="A12:A18" si="1">A11+1</f>
        <v>2</v>
      </c>
      <c r="B12" s="268" t="s">
        <v>411</v>
      </c>
      <c r="C12" s="195" t="s">
        <v>118</v>
      </c>
      <c r="D12" s="83">
        <v>15</v>
      </c>
      <c r="E12" s="253">
        <v>45</v>
      </c>
      <c r="F12" s="84">
        <f t="shared" si="0"/>
        <v>675</v>
      </c>
    </row>
    <row r="13" spans="1:8" ht="25.5" x14ac:dyDescent="0.25">
      <c r="A13" s="79">
        <f t="shared" si="1"/>
        <v>3</v>
      </c>
      <c r="B13" s="80" t="s">
        <v>412</v>
      </c>
      <c r="C13" s="206" t="s">
        <v>118</v>
      </c>
      <c r="D13" s="83">
        <v>15</v>
      </c>
      <c r="E13" s="253">
        <v>450</v>
      </c>
      <c r="F13" s="84">
        <f t="shared" si="0"/>
        <v>6750</v>
      </c>
    </row>
    <row r="14" spans="1:8" ht="25.5" x14ac:dyDescent="0.25">
      <c r="A14" s="79">
        <f t="shared" si="1"/>
        <v>4</v>
      </c>
      <c r="B14" s="269" t="s">
        <v>413</v>
      </c>
      <c r="C14" s="270" t="s">
        <v>167</v>
      </c>
      <c r="D14" s="266">
        <v>80</v>
      </c>
      <c r="E14" s="267">
        <v>36</v>
      </c>
      <c r="F14" s="202">
        <f t="shared" si="0"/>
        <v>2880</v>
      </c>
    </row>
    <row r="15" spans="1:8" ht="15" customHeight="1" x14ac:dyDescent="0.25">
      <c r="A15" s="254">
        <f t="shared" si="1"/>
        <v>5</v>
      </c>
      <c r="B15" s="271" t="s">
        <v>414</v>
      </c>
      <c r="C15" s="272" t="s">
        <v>118</v>
      </c>
      <c r="D15" s="257">
        <v>10</v>
      </c>
      <c r="E15" s="258">
        <v>45</v>
      </c>
      <c r="F15" s="202">
        <f t="shared" si="0"/>
        <v>450</v>
      </c>
    </row>
    <row r="16" spans="1:8" ht="15" customHeight="1" x14ac:dyDescent="0.25">
      <c r="A16" s="254">
        <f t="shared" si="1"/>
        <v>6</v>
      </c>
      <c r="B16" s="271" t="s">
        <v>415</v>
      </c>
      <c r="C16" s="272" t="s">
        <v>118</v>
      </c>
      <c r="D16" s="257">
        <v>10</v>
      </c>
      <c r="E16" s="258">
        <v>49</v>
      </c>
      <c r="F16" s="202">
        <f t="shared" si="0"/>
        <v>490</v>
      </c>
    </row>
    <row r="17" spans="1:8" ht="15" customHeight="1" x14ac:dyDescent="0.25">
      <c r="A17" s="254">
        <f t="shared" si="1"/>
        <v>7</v>
      </c>
      <c r="B17" s="271" t="s">
        <v>369</v>
      </c>
      <c r="C17" s="272" t="s">
        <v>149</v>
      </c>
      <c r="D17" s="257">
        <v>18</v>
      </c>
      <c r="E17" s="258">
        <v>9</v>
      </c>
      <c r="F17" s="84">
        <f t="shared" si="0"/>
        <v>162</v>
      </c>
    </row>
    <row r="18" spans="1:8" ht="15" customHeight="1" x14ac:dyDescent="0.25">
      <c r="A18" s="254">
        <f t="shared" si="1"/>
        <v>8</v>
      </c>
      <c r="B18" s="271" t="s">
        <v>370</v>
      </c>
      <c r="C18" s="272" t="s">
        <v>149</v>
      </c>
      <c r="D18" s="257">
        <v>18</v>
      </c>
      <c r="E18" s="258">
        <v>9</v>
      </c>
      <c r="F18" s="202">
        <f t="shared" si="0"/>
        <v>162</v>
      </c>
    </row>
    <row r="19" spans="1:8" ht="15" customHeight="1" x14ac:dyDescent="0.25">
      <c r="A19" s="447" t="s">
        <v>126</v>
      </c>
      <c r="B19" s="448"/>
      <c r="C19" s="448"/>
      <c r="D19" s="448"/>
      <c r="E19" s="449"/>
      <c r="F19" s="94">
        <f>SUM(F11:F18)</f>
        <v>11794</v>
      </c>
    </row>
    <row r="20" spans="1:8" x14ac:dyDescent="0.25">
      <c r="A20" s="444" t="s">
        <v>416</v>
      </c>
      <c r="B20" s="445"/>
      <c r="C20" s="445"/>
      <c r="D20" s="445"/>
      <c r="E20" s="445"/>
      <c r="F20" s="446"/>
      <c r="H20" s="71"/>
    </row>
    <row r="21" spans="1:8" ht="15" customHeight="1" x14ac:dyDescent="0.25">
      <c r="A21" s="187">
        <f>A18+1</f>
        <v>9</v>
      </c>
      <c r="B21" s="273" t="s">
        <v>409</v>
      </c>
      <c r="C21" s="274" t="s">
        <v>410</v>
      </c>
      <c r="D21" s="249">
        <v>1</v>
      </c>
      <c r="E21" s="249">
        <v>225</v>
      </c>
      <c r="F21" s="189">
        <f t="shared" ref="F21:F25" si="2">D21*E21</f>
        <v>225</v>
      </c>
    </row>
    <row r="22" spans="1:8" x14ac:dyDescent="0.25">
      <c r="A22" s="275">
        <f t="shared" ref="A22:A25" si="3">A21+1</f>
        <v>10</v>
      </c>
      <c r="B22" s="86" t="s">
        <v>411</v>
      </c>
      <c r="C22" s="206" t="s">
        <v>118</v>
      </c>
      <c r="D22" s="83">
        <v>15</v>
      </c>
      <c r="E22" s="83">
        <v>45</v>
      </c>
      <c r="F22" s="189">
        <f>D22*E22</f>
        <v>675</v>
      </c>
    </row>
    <row r="23" spans="1:8" x14ac:dyDescent="0.25">
      <c r="A23" s="275">
        <f t="shared" si="3"/>
        <v>11</v>
      </c>
      <c r="B23" s="86" t="s">
        <v>417</v>
      </c>
      <c r="C23" s="206" t="s">
        <v>118</v>
      </c>
      <c r="D23" s="83">
        <v>5</v>
      </c>
      <c r="E23" s="83">
        <v>67</v>
      </c>
      <c r="F23" s="189">
        <f t="shared" si="2"/>
        <v>335</v>
      </c>
    </row>
    <row r="24" spans="1:8" ht="38.25" x14ac:dyDescent="0.25">
      <c r="A24" s="275">
        <f t="shared" si="3"/>
        <v>12</v>
      </c>
      <c r="B24" s="80" t="s">
        <v>418</v>
      </c>
      <c r="C24" s="206" t="s">
        <v>123</v>
      </c>
      <c r="D24" s="83">
        <v>100</v>
      </c>
      <c r="E24" s="83">
        <v>81</v>
      </c>
      <c r="F24" s="189">
        <f t="shared" si="2"/>
        <v>8100</v>
      </c>
    </row>
    <row r="25" spans="1:8" ht="25.5" x14ac:dyDescent="0.25">
      <c r="A25" s="275">
        <f t="shared" si="3"/>
        <v>13</v>
      </c>
      <c r="B25" s="269" t="s">
        <v>413</v>
      </c>
      <c r="C25" s="270" t="s">
        <v>167</v>
      </c>
      <c r="D25" s="266">
        <v>120</v>
      </c>
      <c r="E25" s="266">
        <v>36</v>
      </c>
      <c r="F25" s="202">
        <f t="shared" si="2"/>
        <v>4320</v>
      </c>
    </row>
    <row r="26" spans="1:8" ht="15" customHeight="1" x14ac:dyDescent="0.25">
      <c r="A26" s="447" t="s">
        <v>126</v>
      </c>
      <c r="B26" s="448"/>
      <c r="C26" s="448"/>
      <c r="D26" s="448"/>
      <c r="E26" s="449"/>
      <c r="F26" s="94">
        <f>SUM(F21:F25)</f>
        <v>13655</v>
      </c>
    </row>
    <row r="27" spans="1:8" x14ac:dyDescent="0.25">
      <c r="A27" s="444" t="s">
        <v>419</v>
      </c>
      <c r="B27" s="445"/>
      <c r="C27" s="445"/>
      <c r="D27" s="445"/>
      <c r="E27" s="445"/>
      <c r="F27" s="446"/>
      <c r="H27" s="71"/>
    </row>
    <row r="28" spans="1:8" ht="15" customHeight="1" x14ac:dyDescent="0.25">
      <c r="A28" s="181">
        <f>A25+1</f>
        <v>14</v>
      </c>
      <c r="B28" s="276" t="s">
        <v>420</v>
      </c>
      <c r="C28" s="277" t="s">
        <v>123</v>
      </c>
      <c r="D28" s="278">
        <v>20</v>
      </c>
      <c r="E28" s="278">
        <v>4.5</v>
      </c>
      <c r="F28" s="183">
        <f t="shared" ref="F28:F36" si="4">D28*E28</f>
        <v>90</v>
      </c>
    </row>
    <row r="29" spans="1:8" x14ac:dyDescent="0.25">
      <c r="A29" s="79">
        <f>A28+1</f>
        <v>15</v>
      </c>
      <c r="B29" s="135" t="s">
        <v>368</v>
      </c>
      <c r="C29" s="81" t="s">
        <v>118</v>
      </c>
      <c r="D29" s="82">
        <v>6</v>
      </c>
      <c r="E29" s="82">
        <v>49</v>
      </c>
      <c r="F29" s="84">
        <f t="shared" si="4"/>
        <v>294</v>
      </c>
    </row>
    <row r="30" spans="1:8" ht="15" customHeight="1" x14ac:dyDescent="0.25">
      <c r="A30" s="79">
        <f>A29+1</f>
        <v>16</v>
      </c>
      <c r="B30" s="135" t="s">
        <v>369</v>
      </c>
      <c r="C30" s="137" t="s">
        <v>149</v>
      </c>
      <c r="D30" s="82">
        <v>10.8</v>
      </c>
      <c r="E30" s="82">
        <v>9</v>
      </c>
      <c r="F30" s="84">
        <f t="shared" si="4"/>
        <v>97.2</v>
      </c>
    </row>
    <row r="31" spans="1:8" ht="15" customHeight="1" x14ac:dyDescent="0.25">
      <c r="A31" s="79">
        <f t="shared" ref="A31:A36" si="5">A30+1</f>
        <v>17</v>
      </c>
      <c r="B31" s="135" t="s">
        <v>370</v>
      </c>
      <c r="C31" s="137" t="s">
        <v>149</v>
      </c>
      <c r="D31" s="82">
        <v>10.8</v>
      </c>
      <c r="E31" s="82">
        <v>9</v>
      </c>
      <c r="F31" s="189">
        <f t="shared" si="4"/>
        <v>97.2</v>
      </c>
    </row>
    <row r="32" spans="1:8" ht="15" customHeight="1" x14ac:dyDescent="0.25">
      <c r="A32" s="79">
        <f t="shared" si="5"/>
        <v>18</v>
      </c>
      <c r="B32" s="135" t="s">
        <v>421</v>
      </c>
      <c r="C32" s="137" t="s">
        <v>118</v>
      </c>
      <c r="D32" s="82">
        <v>3</v>
      </c>
      <c r="E32" s="82">
        <v>45</v>
      </c>
      <c r="F32" s="189">
        <f t="shared" si="4"/>
        <v>135</v>
      </c>
    </row>
    <row r="33" spans="1:8" ht="15" customHeight="1" x14ac:dyDescent="0.25">
      <c r="A33" s="79">
        <f t="shared" si="5"/>
        <v>19</v>
      </c>
      <c r="B33" s="79" t="s">
        <v>422</v>
      </c>
      <c r="C33" s="195" t="s">
        <v>118</v>
      </c>
      <c r="D33" s="84">
        <v>3</v>
      </c>
      <c r="E33" s="84">
        <v>495</v>
      </c>
      <c r="F33" s="84">
        <f t="shared" si="4"/>
        <v>1485</v>
      </c>
    </row>
    <row r="34" spans="1:8" x14ac:dyDescent="0.25">
      <c r="A34" s="79">
        <f t="shared" si="5"/>
        <v>20</v>
      </c>
      <c r="B34" s="79" t="s">
        <v>423</v>
      </c>
      <c r="C34" s="195" t="s">
        <v>241</v>
      </c>
      <c r="D34" s="84">
        <v>26</v>
      </c>
      <c r="E34" s="84">
        <v>36</v>
      </c>
      <c r="F34" s="84">
        <f t="shared" si="4"/>
        <v>936</v>
      </c>
    </row>
    <row r="35" spans="1:8" ht="25.5" x14ac:dyDescent="0.25">
      <c r="A35" s="79">
        <f t="shared" si="5"/>
        <v>21</v>
      </c>
      <c r="B35" s="279" t="s">
        <v>424</v>
      </c>
      <c r="C35" s="195" t="s">
        <v>167</v>
      </c>
      <c r="D35" s="84">
        <v>26</v>
      </c>
      <c r="E35" s="84">
        <v>45</v>
      </c>
      <c r="F35" s="84">
        <f t="shared" si="4"/>
        <v>1170</v>
      </c>
    </row>
    <row r="36" spans="1:8" ht="15" customHeight="1" x14ac:dyDescent="0.25">
      <c r="A36" s="254">
        <f t="shared" si="5"/>
        <v>22</v>
      </c>
      <c r="B36" s="254" t="s">
        <v>425</v>
      </c>
      <c r="C36" s="256" t="s">
        <v>160</v>
      </c>
      <c r="D36" s="202">
        <v>82.8</v>
      </c>
      <c r="E36" s="202">
        <v>4.5</v>
      </c>
      <c r="F36" s="202">
        <f t="shared" si="4"/>
        <v>372.59999999999997</v>
      </c>
    </row>
    <row r="37" spans="1:8" ht="15" customHeight="1" x14ac:dyDescent="0.25">
      <c r="A37" s="447" t="s">
        <v>126</v>
      </c>
      <c r="B37" s="448"/>
      <c r="C37" s="448"/>
      <c r="D37" s="448"/>
      <c r="E37" s="449"/>
      <c r="F37" s="94">
        <f>SUM(F28:F36)</f>
        <v>4677</v>
      </c>
    </row>
    <row r="38" spans="1:8" x14ac:dyDescent="0.25">
      <c r="A38" s="444" t="s">
        <v>427</v>
      </c>
      <c r="B38" s="445"/>
      <c r="C38" s="445"/>
      <c r="D38" s="445"/>
      <c r="E38" s="445"/>
      <c r="F38" s="446"/>
      <c r="H38" s="71"/>
    </row>
    <row r="39" spans="1:8" ht="15" customHeight="1" x14ac:dyDescent="0.25">
      <c r="A39" s="119">
        <f>A36+1</f>
        <v>23</v>
      </c>
      <c r="B39" s="119" t="s">
        <v>351</v>
      </c>
      <c r="C39" s="127" t="s">
        <v>183</v>
      </c>
      <c r="D39" s="182">
        <v>2</v>
      </c>
      <c r="E39" s="183">
        <v>652</v>
      </c>
      <c r="F39" s="183">
        <f>D39*E39</f>
        <v>1304</v>
      </c>
    </row>
    <row r="40" spans="1:8" x14ac:dyDescent="0.25">
      <c r="A40" s="92">
        <f>A39+1</f>
        <v>24</v>
      </c>
      <c r="B40" s="86" t="s">
        <v>352</v>
      </c>
      <c r="C40" s="104" t="s">
        <v>183</v>
      </c>
      <c r="D40" s="184">
        <v>1</v>
      </c>
      <c r="E40" s="84">
        <v>855</v>
      </c>
      <c r="F40" s="84">
        <f>D40*E40</f>
        <v>855</v>
      </c>
    </row>
    <row r="41" spans="1:8" ht="15" customHeight="1" x14ac:dyDescent="0.25">
      <c r="A41" s="447" t="s">
        <v>126</v>
      </c>
      <c r="B41" s="448"/>
      <c r="C41" s="448"/>
      <c r="D41" s="448"/>
      <c r="E41" s="449"/>
      <c r="F41" s="94">
        <f>SUM(F39:F40)</f>
        <v>2159</v>
      </c>
    </row>
    <row r="42" spans="1:8" x14ac:dyDescent="0.25">
      <c r="A42" s="147"/>
      <c r="B42" s="148" t="s">
        <v>355</v>
      </c>
      <c r="C42" s="149"/>
      <c r="D42" s="150"/>
      <c r="E42" s="150"/>
      <c r="F42" s="151">
        <f>F19+F26+F37+F41</f>
        <v>32285</v>
      </c>
    </row>
    <row r="43" spans="1:8" x14ac:dyDescent="0.25">
      <c r="A43" s="212"/>
      <c r="B43" s="213"/>
      <c r="C43" s="214"/>
      <c r="D43" s="227"/>
      <c r="E43" s="227"/>
      <c r="F43" s="216"/>
    </row>
    <row r="44" spans="1:8" x14ac:dyDescent="0.25">
      <c r="E44" s="439" t="s">
        <v>72</v>
      </c>
      <c r="F44" s="439"/>
    </row>
    <row r="45" spans="1:8" x14ac:dyDescent="0.25">
      <c r="C45"/>
      <c r="D45"/>
      <c r="E45" s="439" t="s">
        <v>105</v>
      </c>
      <c r="F45" s="439"/>
    </row>
  </sheetData>
  <mergeCells count="15">
    <mergeCell ref="E45:F45"/>
    <mergeCell ref="A38:F38"/>
    <mergeCell ref="A41:E41"/>
    <mergeCell ref="A10:F10"/>
    <mergeCell ref="A19:E19"/>
    <mergeCell ref="A20:F20"/>
    <mergeCell ref="A26:E26"/>
    <mergeCell ref="A27:F27"/>
    <mergeCell ref="A37:E37"/>
    <mergeCell ref="E44:F44"/>
    <mergeCell ref="A1:B1"/>
    <mergeCell ref="A2:B2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4"/>
  <sheetViews>
    <sheetView workbookViewId="0">
      <selection activeCell="E16" sqref="A1:F16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style="97" customWidth="1"/>
    <col min="6" max="6" width="10.140625" bestFit="1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239"/>
    </row>
    <row r="3" spans="1:8" s="32" customFormat="1" x14ac:dyDescent="0.2">
      <c r="A3" s="242"/>
      <c r="B3" s="242"/>
      <c r="C3" s="2"/>
      <c r="D3" s="2"/>
      <c r="E3" s="2"/>
      <c r="F3" s="239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243"/>
      <c r="B6" s="243"/>
      <c r="C6" s="193"/>
      <c r="D6" s="219"/>
      <c r="E6" s="219"/>
      <c r="F6" s="243"/>
    </row>
    <row r="7" spans="1:8" x14ac:dyDescent="0.25">
      <c r="A7" s="443" t="s">
        <v>436</v>
      </c>
      <c r="B7" s="443"/>
      <c r="C7" s="443"/>
      <c r="D7" s="443"/>
      <c r="E7" s="443"/>
      <c r="F7" s="443"/>
    </row>
    <row r="8" spans="1:8" x14ac:dyDescent="0.25">
      <c r="B8" s="220"/>
      <c r="E8" s="247"/>
      <c r="F8" s="221"/>
    </row>
    <row r="9" spans="1:8" ht="32.25" customHeight="1" x14ac:dyDescent="0.25">
      <c r="A9" s="159" t="s">
        <v>108</v>
      </c>
      <c r="B9" s="159" t="s">
        <v>109</v>
      </c>
      <c r="C9" s="159" t="s">
        <v>110</v>
      </c>
      <c r="D9" s="222" t="s">
        <v>111</v>
      </c>
      <c r="E9" s="222" t="s">
        <v>112</v>
      </c>
      <c r="F9" s="160" t="s">
        <v>255</v>
      </c>
    </row>
    <row r="10" spans="1:8" x14ac:dyDescent="0.25">
      <c r="A10" s="444" t="s">
        <v>434</v>
      </c>
      <c r="B10" s="445"/>
      <c r="C10" s="445"/>
      <c r="D10" s="445"/>
      <c r="E10" s="445"/>
      <c r="F10" s="446"/>
      <c r="H10" s="71"/>
    </row>
    <row r="11" spans="1:8" ht="15" customHeight="1" x14ac:dyDescent="0.25">
      <c r="A11" s="181">
        <v>1</v>
      </c>
      <c r="B11" s="245" t="s">
        <v>409</v>
      </c>
      <c r="C11" s="168" t="s">
        <v>410</v>
      </c>
      <c r="D11" s="249">
        <v>2</v>
      </c>
      <c r="E11" s="249">
        <v>225</v>
      </c>
      <c r="F11" s="124">
        <f t="shared" ref="F11:F12" si="0">D11*E11</f>
        <v>450</v>
      </c>
    </row>
    <row r="12" spans="1:8" ht="25.5" x14ac:dyDescent="0.25">
      <c r="A12" s="79">
        <f t="shared" ref="A12" si="1">A11+1</f>
        <v>2</v>
      </c>
      <c r="B12" s="269" t="s">
        <v>435</v>
      </c>
      <c r="C12" s="209" t="s">
        <v>410</v>
      </c>
      <c r="D12" s="257">
        <v>2</v>
      </c>
      <c r="E12" s="257">
        <v>90</v>
      </c>
      <c r="F12" s="105">
        <f t="shared" si="0"/>
        <v>180</v>
      </c>
    </row>
    <row r="13" spans="1:8" x14ac:dyDescent="0.25">
      <c r="A13" s="147"/>
      <c r="B13" s="148" t="s">
        <v>354</v>
      </c>
      <c r="C13" s="149"/>
      <c r="D13" s="150"/>
      <c r="E13" s="150"/>
      <c r="F13" s="151">
        <f>F11+F12</f>
        <v>630</v>
      </c>
    </row>
    <row r="14" spans="1:8" x14ac:dyDescent="0.25">
      <c r="A14" s="212"/>
      <c r="B14" s="213"/>
      <c r="C14" s="214"/>
      <c r="D14" s="227"/>
      <c r="E14" s="227"/>
      <c r="F14" s="216"/>
    </row>
    <row r="15" spans="1:8" x14ac:dyDescent="0.25">
      <c r="E15" s="439" t="s">
        <v>72</v>
      </c>
      <c r="F15" s="439"/>
    </row>
    <row r="16" spans="1:8" x14ac:dyDescent="0.25">
      <c r="C16"/>
      <c r="D16"/>
      <c r="E16" s="439" t="s">
        <v>105</v>
      </c>
      <c r="F16" s="439"/>
    </row>
    <row r="32" spans="3:5" x14ac:dyDescent="0.25">
      <c r="C32"/>
      <c r="D32"/>
      <c r="E32"/>
    </row>
    <row r="33" spans="3:5" x14ac:dyDescent="0.25">
      <c r="C33"/>
      <c r="D33"/>
      <c r="E33"/>
    </row>
    <row r="34" spans="3:5" x14ac:dyDescent="0.25">
      <c r="C34"/>
      <c r="D34"/>
      <c r="E34"/>
    </row>
    <row r="35" spans="3:5" x14ac:dyDescent="0.25">
      <c r="C35"/>
      <c r="D35"/>
      <c r="E35"/>
    </row>
    <row r="36" spans="3:5" x14ac:dyDescent="0.25">
      <c r="C36"/>
      <c r="D36"/>
      <c r="E36"/>
    </row>
    <row r="37" spans="3:5" x14ac:dyDescent="0.25">
      <c r="C37"/>
      <c r="D37"/>
      <c r="E37"/>
    </row>
    <row r="38" spans="3:5" x14ac:dyDescent="0.25">
      <c r="C38"/>
      <c r="D38"/>
      <c r="E38"/>
    </row>
    <row r="39" spans="3:5" x14ac:dyDescent="0.25">
      <c r="C39"/>
      <c r="D39"/>
      <c r="E39"/>
    </row>
    <row r="40" spans="3:5" x14ac:dyDescent="0.25">
      <c r="C40"/>
      <c r="D40"/>
      <c r="E40"/>
    </row>
    <row r="41" spans="3:5" x14ac:dyDescent="0.25">
      <c r="C41"/>
      <c r="D41"/>
      <c r="E41"/>
    </row>
    <row r="42" spans="3:5" x14ac:dyDescent="0.25">
      <c r="C42"/>
      <c r="D42"/>
      <c r="E42"/>
    </row>
    <row r="43" spans="3:5" x14ac:dyDescent="0.25">
      <c r="C43"/>
      <c r="D43"/>
      <c r="E43"/>
    </row>
    <row r="44" spans="3:5" x14ac:dyDescent="0.25">
      <c r="C44"/>
      <c r="D44"/>
      <c r="E44"/>
    </row>
  </sheetData>
  <mergeCells count="8">
    <mergeCell ref="A10:F10"/>
    <mergeCell ref="E15:F15"/>
    <mergeCell ref="E16:F16"/>
    <mergeCell ref="A1:B1"/>
    <mergeCell ref="A2:B2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"/>
  <sheetViews>
    <sheetView topLeftCell="A35" workbookViewId="0">
      <selection activeCell="E68" sqref="A1:F68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style="97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239"/>
    </row>
    <row r="3" spans="1:8" s="32" customFormat="1" x14ac:dyDescent="0.2">
      <c r="A3" s="242"/>
      <c r="B3" s="242"/>
      <c r="C3" s="2"/>
      <c r="D3" s="2"/>
      <c r="E3" s="2"/>
      <c r="F3" s="239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243"/>
      <c r="B6" s="243"/>
      <c r="C6" s="193"/>
      <c r="D6" s="219"/>
      <c r="E6" s="219"/>
      <c r="F6" s="243"/>
    </row>
    <row r="7" spans="1:8" x14ac:dyDescent="0.25">
      <c r="A7" s="443" t="s">
        <v>465</v>
      </c>
      <c r="B7" s="443"/>
      <c r="C7" s="443"/>
      <c r="D7" s="443"/>
      <c r="E7" s="443"/>
      <c r="F7" s="443"/>
    </row>
    <row r="8" spans="1:8" x14ac:dyDescent="0.25">
      <c r="B8" s="220"/>
      <c r="E8" s="247"/>
      <c r="F8" s="221"/>
    </row>
    <row r="9" spans="1:8" ht="32.25" customHeight="1" x14ac:dyDescent="0.25">
      <c r="A9" s="69" t="s">
        <v>108</v>
      </c>
      <c r="B9" s="69" t="s">
        <v>109</v>
      </c>
      <c r="C9" s="246" t="s">
        <v>110</v>
      </c>
      <c r="D9" s="285" t="s">
        <v>111</v>
      </c>
      <c r="E9" s="285" t="s">
        <v>112</v>
      </c>
      <c r="F9" s="70" t="s">
        <v>255</v>
      </c>
    </row>
    <row r="10" spans="1:8" x14ac:dyDescent="0.25">
      <c r="A10" s="444" t="s">
        <v>437</v>
      </c>
      <c r="B10" s="445"/>
      <c r="C10" s="445"/>
      <c r="D10" s="445"/>
      <c r="E10" s="445"/>
      <c r="F10" s="446"/>
      <c r="H10" s="71"/>
    </row>
    <row r="11" spans="1:8" ht="15" customHeight="1" x14ac:dyDescent="0.25">
      <c r="A11" s="181">
        <v>1</v>
      </c>
      <c r="B11" s="273" t="s">
        <v>438</v>
      </c>
      <c r="C11" s="277" t="s">
        <v>167</v>
      </c>
      <c r="D11" s="286">
        <v>20</v>
      </c>
      <c r="E11" s="286">
        <v>67</v>
      </c>
      <c r="F11" s="183">
        <f t="shared" ref="F11:F16" si="0">D11*E11</f>
        <v>1340</v>
      </c>
    </row>
    <row r="12" spans="1:8" ht="15" customHeight="1" x14ac:dyDescent="0.25">
      <c r="A12" s="79">
        <f t="shared" ref="A12:A16" si="1">A11+1</f>
        <v>2</v>
      </c>
      <c r="B12" s="86" t="s">
        <v>439</v>
      </c>
      <c r="C12" s="81" t="s">
        <v>183</v>
      </c>
      <c r="D12" s="225">
        <v>1</v>
      </c>
      <c r="E12" s="225">
        <v>1350</v>
      </c>
      <c r="F12" s="84">
        <f t="shared" si="0"/>
        <v>1350</v>
      </c>
    </row>
    <row r="13" spans="1:8" ht="15" customHeight="1" x14ac:dyDescent="0.25">
      <c r="A13" s="79">
        <f t="shared" si="1"/>
        <v>3</v>
      </c>
      <c r="B13" s="86" t="s">
        <v>440</v>
      </c>
      <c r="C13" s="81" t="s">
        <v>167</v>
      </c>
      <c r="D13" s="225">
        <v>10</v>
      </c>
      <c r="E13" s="225">
        <v>27</v>
      </c>
      <c r="F13" s="84">
        <f t="shared" si="0"/>
        <v>270</v>
      </c>
    </row>
    <row r="14" spans="1:8" ht="15" customHeight="1" x14ac:dyDescent="0.25">
      <c r="A14" s="79">
        <f t="shared" si="1"/>
        <v>4</v>
      </c>
      <c r="B14" s="86" t="s">
        <v>441</v>
      </c>
      <c r="C14" s="81" t="s">
        <v>132</v>
      </c>
      <c r="D14" s="225">
        <v>25</v>
      </c>
      <c r="E14" s="225">
        <v>5.4</v>
      </c>
      <c r="F14" s="84">
        <f t="shared" si="0"/>
        <v>135</v>
      </c>
    </row>
    <row r="15" spans="1:8" ht="15" customHeight="1" x14ac:dyDescent="0.25">
      <c r="A15" s="79">
        <f t="shared" si="1"/>
        <v>5</v>
      </c>
      <c r="B15" s="86" t="s">
        <v>442</v>
      </c>
      <c r="C15" s="81" t="s">
        <v>160</v>
      </c>
      <c r="D15" s="225">
        <v>100</v>
      </c>
      <c r="E15" s="225">
        <v>4.5</v>
      </c>
      <c r="F15" s="84">
        <f t="shared" si="0"/>
        <v>450</v>
      </c>
    </row>
    <row r="16" spans="1:8" ht="15" customHeight="1" x14ac:dyDescent="0.25">
      <c r="A16" s="79">
        <f t="shared" si="1"/>
        <v>6</v>
      </c>
      <c r="B16" s="86" t="s">
        <v>30</v>
      </c>
      <c r="C16" s="81" t="s">
        <v>160</v>
      </c>
      <c r="D16" s="225">
        <v>110</v>
      </c>
      <c r="E16" s="225">
        <v>4.5</v>
      </c>
      <c r="F16" s="84">
        <f t="shared" si="0"/>
        <v>495</v>
      </c>
    </row>
    <row r="17" spans="1:8" ht="15" customHeight="1" x14ac:dyDescent="0.25">
      <c r="A17" s="450" t="s">
        <v>126</v>
      </c>
      <c r="B17" s="451"/>
      <c r="C17" s="451"/>
      <c r="D17" s="451"/>
      <c r="E17" s="452"/>
      <c r="F17" s="88">
        <f>SUM(F11:F16)</f>
        <v>4040</v>
      </c>
    </row>
    <row r="18" spans="1:8" x14ac:dyDescent="0.25">
      <c r="A18" s="444" t="s">
        <v>443</v>
      </c>
      <c r="B18" s="445"/>
      <c r="C18" s="445"/>
      <c r="D18" s="445"/>
      <c r="E18" s="445"/>
      <c r="F18" s="446"/>
      <c r="H18" s="71"/>
    </row>
    <row r="19" spans="1:8" ht="15" customHeight="1" x14ac:dyDescent="0.25">
      <c r="A19" s="187">
        <f>A16+1</f>
        <v>7</v>
      </c>
      <c r="B19" s="273" t="s">
        <v>444</v>
      </c>
      <c r="C19" s="287" t="s">
        <v>118</v>
      </c>
      <c r="D19" s="224">
        <v>0.25</v>
      </c>
      <c r="E19" s="224">
        <v>90</v>
      </c>
      <c r="F19" s="189">
        <f t="shared" ref="F19:F26" si="2">D19*E19</f>
        <v>22.5</v>
      </c>
    </row>
    <row r="20" spans="1:8" ht="38.25" x14ac:dyDescent="0.25">
      <c r="A20" s="275">
        <f t="shared" ref="A20:A31" si="3">A19+1</f>
        <v>8</v>
      </c>
      <c r="B20" s="80" t="s">
        <v>117</v>
      </c>
      <c r="C20" s="288" t="s">
        <v>118</v>
      </c>
      <c r="D20" s="224">
        <v>8</v>
      </c>
      <c r="E20" s="224">
        <v>45</v>
      </c>
      <c r="F20" s="189">
        <f>D20*E20</f>
        <v>360</v>
      </c>
    </row>
    <row r="21" spans="1:8" ht="25.5" x14ac:dyDescent="0.25">
      <c r="A21" s="275">
        <f t="shared" si="3"/>
        <v>9</v>
      </c>
      <c r="B21" s="80" t="s">
        <v>445</v>
      </c>
      <c r="C21" s="288" t="s">
        <v>118</v>
      </c>
      <c r="D21" s="224">
        <v>6</v>
      </c>
      <c r="E21" s="224">
        <v>18</v>
      </c>
      <c r="F21" s="189">
        <f t="shared" si="2"/>
        <v>108</v>
      </c>
    </row>
    <row r="22" spans="1:8" ht="15" customHeight="1" x14ac:dyDescent="0.25">
      <c r="A22" s="275">
        <f t="shared" si="3"/>
        <v>10</v>
      </c>
      <c r="B22" s="86" t="s">
        <v>446</v>
      </c>
      <c r="C22" s="288" t="s">
        <v>118</v>
      </c>
      <c r="D22" s="224">
        <v>2</v>
      </c>
      <c r="E22" s="224">
        <v>67</v>
      </c>
      <c r="F22" s="189">
        <f t="shared" si="2"/>
        <v>134</v>
      </c>
    </row>
    <row r="23" spans="1:8" ht="15" customHeight="1" x14ac:dyDescent="0.25">
      <c r="A23" s="275">
        <f t="shared" si="3"/>
        <v>11</v>
      </c>
      <c r="B23" s="289" t="s">
        <v>447</v>
      </c>
      <c r="C23" s="290" t="s">
        <v>167</v>
      </c>
      <c r="D23" s="225">
        <v>10</v>
      </c>
      <c r="E23" s="225">
        <v>67</v>
      </c>
      <c r="F23" s="84">
        <f t="shared" si="2"/>
        <v>670</v>
      </c>
    </row>
    <row r="24" spans="1:8" ht="25.5" x14ac:dyDescent="0.25">
      <c r="A24" s="275">
        <f t="shared" si="3"/>
        <v>12</v>
      </c>
      <c r="B24" s="289" t="s">
        <v>448</v>
      </c>
      <c r="C24" s="290" t="s">
        <v>183</v>
      </c>
      <c r="D24" s="225">
        <v>1</v>
      </c>
      <c r="E24" s="225">
        <v>675</v>
      </c>
      <c r="F24" s="183">
        <f t="shared" si="2"/>
        <v>675</v>
      </c>
    </row>
    <row r="25" spans="1:8" ht="15" customHeight="1" x14ac:dyDescent="0.25">
      <c r="A25" s="275">
        <f t="shared" si="3"/>
        <v>13</v>
      </c>
      <c r="B25" s="86" t="s">
        <v>449</v>
      </c>
      <c r="C25" s="290" t="s">
        <v>183</v>
      </c>
      <c r="D25" s="224">
        <v>1</v>
      </c>
      <c r="E25" s="225">
        <v>225</v>
      </c>
      <c r="F25" s="189">
        <f t="shared" si="2"/>
        <v>225</v>
      </c>
    </row>
    <row r="26" spans="1:8" ht="15" customHeight="1" x14ac:dyDescent="0.25">
      <c r="A26" s="275">
        <f t="shared" si="3"/>
        <v>14</v>
      </c>
      <c r="B26" s="86" t="s">
        <v>450</v>
      </c>
      <c r="C26" s="290" t="s">
        <v>149</v>
      </c>
      <c r="D26" s="224">
        <v>7</v>
      </c>
      <c r="E26" s="224">
        <v>9</v>
      </c>
      <c r="F26" s="189">
        <f t="shared" si="2"/>
        <v>63</v>
      </c>
    </row>
    <row r="27" spans="1:8" ht="15" customHeight="1" x14ac:dyDescent="0.25">
      <c r="A27" s="275">
        <f t="shared" si="3"/>
        <v>15</v>
      </c>
      <c r="B27" s="86" t="s">
        <v>370</v>
      </c>
      <c r="C27" s="290" t="s">
        <v>149</v>
      </c>
      <c r="D27" s="224">
        <v>7</v>
      </c>
      <c r="E27" s="224">
        <v>4.5</v>
      </c>
      <c r="F27" s="189">
        <f>D27*E27</f>
        <v>31.5</v>
      </c>
    </row>
    <row r="28" spans="1:8" ht="15" customHeight="1" x14ac:dyDescent="0.25">
      <c r="A28" s="275">
        <f t="shared" si="3"/>
        <v>16</v>
      </c>
      <c r="B28" s="271" t="s">
        <v>442</v>
      </c>
      <c r="C28" s="291" t="s">
        <v>160</v>
      </c>
      <c r="D28" s="224">
        <v>50</v>
      </c>
      <c r="E28" s="224">
        <v>4.5</v>
      </c>
      <c r="F28" s="189">
        <f t="shared" ref="F28:F31" si="4">D28*E28</f>
        <v>225</v>
      </c>
    </row>
    <row r="29" spans="1:8" ht="15" customHeight="1" x14ac:dyDescent="0.25">
      <c r="A29" s="275">
        <f t="shared" si="3"/>
        <v>17</v>
      </c>
      <c r="B29" s="271" t="s">
        <v>451</v>
      </c>
      <c r="C29" s="292" t="s">
        <v>258</v>
      </c>
      <c r="D29" s="224">
        <v>1</v>
      </c>
      <c r="E29" s="224">
        <v>675</v>
      </c>
      <c r="F29" s="189">
        <f t="shared" si="4"/>
        <v>675</v>
      </c>
    </row>
    <row r="30" spans="1:8" ht="15" customHeight="1" x14ac:dyDescent="0.25">
      <c r="A30" s="275">
        <f t="shared" si="3"/>
        <v>18</v>
      </c>
      <c r="B30" s="271" t="s">
        <v>30</v>
      </c>
      <c r="C30" s="290" t="s">
        <v>160</v>
      </c>
      <c r="D30" s="225">
        <v>90</v>
      </c>
      <c r="E30" s="225">
        <v>4.5</v>
      </c>
      <c r="F30" s="84">
        <f t="shared" si="4"/>
        <v>405</v>
      </c>
    </row>
    <row r="31" spans="1:8" ht="15" customHeight="1" x14ac:dyDescent="0.25">
      <c r="A31" s="92">
        <f t="shared" si="3"/>
        <v>19</v>
      </c>
      <c r="B31" s="86" t="s">
        <v>452</v>
      </c>
      <c r="C31" s="290" t="s">
        <v>241</v>
      </c>
      <c r="D31" s="225">
        <v>8</v>
      </c>
      <c r="E31" s="225">
        <v>135</v>
      </c>
      <c r="F31" s="183">
        <f t="shared" si="4"/>
        <v>1080</v>
      </c>
    </row>
    <row r="32" spans="1:8" ht="15" customHeight="1" x14ac:dyDescent="0.25">
      <c r="A32" s="453" t="s">
        <v>126</v>
      </c>
      <c r="B32" s="454"/>
      <c r="C32" s="454"/>
      <c r="D32" s="454"/>
      <c r="E32" s="455"/>
      <c r="F32" s="96">
        <f>SUM(F19:F31)</f>
        <v>4674</v>
      </c>
    </row>
    <row r="33" spans="1:8" x14ac:dyDescent="0.25">
      <c r="A33" s="444" t="s">
        <v>453</v>
      </c>
      <c r="B33" s="445"/>
      <c r="C33" s="445"/>
      <c r="D33" s="445"/>
      <c r="E33" s="445"/>
      <c r="F33" s="446"/>
      <c r="H33" s="71"/>
    </row>
    <row r="34" spans="1:8" ht="15" customHeight="1" x14ac:dyDescent="0.25">
      <c r="A34" s="181">
        <f>A31+1</f>
        <v>20</v>
      </c>
      <c r="B34" s="273" t="s">
        <v>444</v>
      </c>
      <c r="C34" s="287" t="s">
        <v>118</v>
      </c>
      <c r="D34" s="278">
        <v>0.3</v>
      </c>
      <c r="E34" s="293">
        <v>90</v>
      </c>
      <c r="F34" s="183">
        <f t="shared" ref="F34:F45" si="5">D34*E34</f>
        <v>27</v>
      </c>
    </row>
    <row r="35" spans="1:8" ht="38.25" x14ac:dyDescent="0.25">
      <c r="A35" s="79">
        <f>A34+1</f>
        <v>21</v>
      </c>
      <c r="B35" s="80" t="s">
        <v>117</v>
      </c>
      <c r="C35" s="288" t="s">
        <v>118</v>
      </c>
      <c r="D35" s="82">
        <v>10</v>
      </c>
      <c r="E35" s="294">
        <v>45</v>
      </c>
      <c r="F35" s="84">
        <f t="shared" si="5"/>
        <v>450</v>
      </c>
    </row>
    <row r="36" spans="1:8" ht="25.5" x14ac:dyDescent="0.25">
      <c r="A36" s="79">
        <f>A35+1</f>
        <v>22</v>
      </c>
      <c r="B36" s="86" t="s">
        <v>445</v>
      </c>
      <c r="C36" s="288" t="s">
        <v>118</v>
      </c>
      <c r="D36" s="82">
        <v>7</v>
      </c>
      <c r="E36" s="294">
        <v>18</v>
      </c>
      <c r="F36" s="84">
        <f t="shared" si="5"/>
        <v>126</v>
      </c>
    </row>
    <row r="37" spans="1:8" ht="15" customHeight="1" x14ac:dyDescent="0.25">
      <c r="A37" s="79">
        <f t="shared" ref="A37:A45" si="6">A36+1</f>
        <v>23</v>
      </c>
      <c r="B37" s="86" t="s">
        <v>446</v>
      </c>
      <c r="C37" s="288" t="s">
        <v>118</v>
      </c>
      <c r="D37" s="82">
        <v>3</v>
      </c>
      <c r="E37" s="294">
        <v>67</v>
      </c>
      <c r="F37" s="189">
        <f t="shared" si="5"/>
        <v>201</v>
      </c>
    </row>
    <row r="38" spans="1:8" ht="15" customHeight="1" x14ac:dyDescent="0.25">
      <c r="A38" s="79">
        <f t="shared" si="6"/>
        <v>24</v>
      </c>
      <c r="B38" s="289" t="s">
        <v>454</v>
      </c>
      <c r="C38" s="290" t="s">
        <v>167</v>
      </c>
      <c r="D38" s="295">
        <v>10</v>
      </c>
      <c r="E38" s="296">
        <v>67</v>
      </c>
      <c r="F38" s="189">
        <f t="shared" si="5"/>
        <v>670</v>
      </c>
    </row>
    <row r="39" spans="1:8" ht="25.5" x14ac:dyDescent="0.25">
      <c r="A39" s="79">
        <f t="shared" si="6"/>
        <v>25</v>
      </c>
      <c r="B39" s="114" t="s">
        <v>455</v>
      </c>
      <c r="C39" s="290" t="s">
        <v>183</v>
      </c>
      <c r="D39" s="82">
        <v>1</v>
      </c>
      <c r="E39" s="294">
        <v>990</v>
      </c>
      <c r="F39" s="84">
        <f t="shared" si="5"/>
        <v>990</v>
      </c>
    </row>
    <row r="40" spans="1:8" ht="15" customHeight="1" x14ac:dyDescent="0.25">
      <c r="A40" s="79">
        <f t="shared" si="6"/>
        <v>26</v>
      </c>
      <c r="B40" s="86" t="s">
        <v>456</v>
      </c>
      <c r="C40" s="290" t="s">
        <v>183</v>
      </c>
      <c r="D40" s="82">
        <v>1</v>
      </c>
      <c r="E40" s="294">
        <v>135</v>
      </c>
      <c r="F40" s="84">
        <f t="shared" si="5"/>
        <v>135</v>
      </c>
    </row>
    <row r="41" spans="1:8" ht="15" customHeight="1" x14ac:dyDescent="0.25">
      <c r="A41" s="79">
        <f t="shared" si="6"/>
        <v>27</v>
      </c>
      <c r="B41" s="86" t="s">
        <v>450</v>
      </c>
      <c r="C41" s="81" t="s">
        <v>149</v>
      </c>
      <c r="D41" s="93">
        <v>10</v>
      </c>
      <c r="E41" s="294">
        <v>9</v>
      </c>
      <c r="F41" s="84">
        <f t="shared" si="5"/>
        <v>90</v>
      </c>
    </row>
    <row r="42" spans="1:8" ht="15" customHeight="1" x14ac:dyDescent="0.25">
      <c r="A42" s="79">
        <f t="shared" si="6"/>
        <v>28</v>
      </c>
      <c r="B42" s="86" t="s">
        <v>370</v>
      </c>
      <c r="C42" s="81" t="s">
        <v>149</v>
      </c>
      <c r="D42" s="93">
        <v>10</v>
      </c>
      <c r="E42" s="294">
        <v>4.5</v>
      </c>
      <c r="F42" s="84">
        <f t="shared" si="5"/>
        <v>45</v>
      </c>
    </row>
    <row r="43" spans="1:8" ht="15" customHeight="1" x14ac:dyDescent="0.25">
      <c r="A43" s="79">
        <f t="shared" si="6"/>
        <v>29</v>
      </c>
      <c r="B43" s="86" t="s">
        <v>442</v>
      </c>
      <c r="C43" s="81" t="s">
        <v>160</v>
      </c>
      <c r="D43" s="93">
        <v>50</v>
      </c>
      <c r="E43" s="294">
        <v>4.5</v>
      </c>
      <c r="F43" s="84">
        <f t="shared" si="5"/>
        <v>225</v>
      </c>
    </row>
    <row r="44" spans="1:8" ht="15" customHeight="1" x14ac:dyDescent="0.25">
      <c r="A44" s="79">
        <f t="shared" si="6"/>
        <v>30</v>
      </c>
      <c r="B44" s="126" t="s">
        <v>452</v>
      </c>
      <c r="C44" s="291" t="s">
        <v>241</v>
      </c>
      <c r="D44" s="297">
        <v>7</v>
      </c>
      <c r="E44" s="298">
        <v>180</v>
      </c>
      <c r="F44" s="84">
        <f t="shared" si="5"/>
        <v>1260</v>
      </c>
    </row>
    <row r="45" spans="1:8" ht="15" customHeight="1" x14ac:dyDescent="0.25">
      <c r="A45" s="79">
        <f t="shared" si="6"/>
        <v>31</v>
      </c>
      <c r="B45" s="86" t="s">
        <v>159</v>
      </c>
      <c r="C45" s="290" t="s">
        <v>160</v>
      </c>
      <c r="D45" s="82">
        <v>41</v>
      </c>
      <c r="E45" s="294">
        <v>4.5</v>
      </c>
      <c r="F45" s="84">
        <f t="shared" si="5"/>
        <v>184.5</v>
      </c>
    </row>
    <row r="46" spans="1:8" ht="15" customHeight="1" x14ac:dyDescent="0.25">
      <c r="A46" s="453" t="s">
        <v>126</v>
      </c>
      <c r="B46" s="454"/>
      <c r="C46" s="454"/>
      <c r="D46" s="454"/>
      <c r="E46" s="455"/>
      <c r="F46" s="96">
        <f>SUM(F34:F45)</f>
        <v>4403.5</v>
      </c>
    </row>
    <row r="47" spans="1:8" x14ac:dyDescent="0.25">
      <c r="A47" s="456" t="s">
        <v>457</v>
      </c>
      <c r="B47" s="457"/>
      <c r="C47" s="457"/>
      <c r="D47" s="457"/>
      <c r="E47" s="457"/>
      <c r="F47" s="458"/>
      <c r="H47" s="97"/>
    </row>
    <row r="48" spans="1:8" ht="15" customHeight="1" x14ac:dyDescent="0.25">
      <c r="A48" s="299">
        <f>A45+1</f>
        <v>32</v>
      </c>
      <c r="B48" s="273" t="s">
        <v>444</v>
      </c>
      <c r="C48" s="287" t="s">
        <v>118</v>
      </c>
      <c r="D48" s="278">
        <v>1</v>
      </c>
      <c r="E48" s="278">
        <v>90</v>
      </c>
      <c r="F48" s="300">
        <f t="shared" ref="F48:F63" si="7">D48*E48</f>
        <v>90</v>
      </c>
    </row>
    <row r="49" spans="1:6" ht="38.25" x14ac:dyDescent="0.25">
      <c r="A49" s="100">
        <f>A48+1</f>
        <v>33</v>
      </c>
      <c r="B49" s="80" t="s">
        <v>117</v>
      </c>
      <c r="C49" s="288" t="s">
        <v>118</v>
      </c>
      <c r="D49" s="82">
        <v>8</v>
      </c>
      <c r="E49" s="82">
        <v>45</v>
      </c>
      <c r="F49" s="101">
        <f t="shared" si="7"/>
        <v>360</v>
      </c>
    </row>
    <row r="50" spans="1:6" ht="25.5" x14ac:dyDescent="0.25">
      <c r="A50" s="100">
        <f t="shared" ref="A50:A63" si="8">A49+1</f>
        <v>34</v>
      </c>
      <c r="B50" s="86" t="s">
        <v>445</v>
      </c>
      <c r="C50" s="288" t="s">
        <v>118</v>
      </c>
      <c r="D50" s="82">
        <v>6</v>
      </c>
      <c r="E50" s="82">
        <v>27</v>
      </c>
      <c r="F50" s="101">
        <f t="shared" si="7"/>
        <v>162</v>
      </c>
    </row>
    <row r="51" spans="1:6" ht="15" customHeight="1" x14ac:dyDescent="0.25">
      <c r="A51" s="100">
        <f t="shared" si="8"/>
        <v>35</v>
      </c>
      <c r="B51" s="86" t="s">
        <v>446</v>
      </c>
      <c r="C51" s="288" t="s">
        <v>118</v>
      </c>
      <c r="D51" s="82">
        <v>2</v>
      </c>
      <c r="E51" s="82">
        <v>67</v>
      </c>
      <c r="F51" s="101">
        <f t="shared" si="7"/>
        <v>134</v>
      </c>
    </row>
    <row r="52" spans="1:6" ht="15" customHeight="1" x14ac:dyDescent="0.25">
      <c r="A52" s="100">
        <f t="shared" si="8"/>
        <v>36</v>
      </c>
      <c r="B52" s="289" t="s">
        <v>458</v>
      </c>
      <c r="C52" s="290" t="s">
        <v>167</v>
      </c>
      <c r="D52" s="295">
        <v>10</v>
      </c>
      <c r="E52" s="295">
        <v>90</v>
      </c>
      <c r="F52" s="101">
        <f t="shared" si="7"/>
        <v>900</v>
      </c>
    </row>
    <row r="53" spans="1:6" ht="15" customHeight="1" x14ac:dyDescent="0.25">
      <c r="A53" s="100">
        <f t="shared" si="8"/>
        <v>37</v>
      </c>
      <c r="B53" s="86" t="s">
        <v>459</v>
      </c>
      <c r="C53" s="81" t="s">
        <v>183</v>
      </c>
      <c r="D53" s="294">
        <v>1</v>
      </c>
      <c r="E53" s="93">
        <v>360</v>
      </c>
      <c r="F53" s="101">
        <f t="shared" si="7"/>
        <v>360</v>
      </c>
    </row>
    <row r="54" spans="1:6" ht="15" customHeight="1" x14ac:dyDescent="0.25">
      <c r="A54" s="100">
        <f t="shared" si="8"/>
        <v>38</v>
      </c>
      <c r="B54" s="86" t="s">
        <v>460</v>
      </c>
      <c r="C54" s="81" t="s">
        <v>183</v>
      </c>
      <c r="D54" s="294">
        <v>1</v>
      </c>
      <c r="E54" s="93">
        <v>360</v>
      </c>
      <c r="F54" s="101">
        <f t="shared" si="7"/>
        <v>360</v>
      </c>
    </row>
    <row r="55" spans="1:6" ht="15" customHeight="1" x14ac:dyDescent="0.25">
      <c r="A55" s="100">
        <f t="shared" si="8"/>
        <v>39</v>
      </c>
      <c r="B55" s="86" t="s">
        <v>461</v>
      </c>
      <c r="C55" s="288" t="s">
        <v>183</v>
      </c>
      <c r="D55" s="82">
        <v>1</v>
      </c>
      <c r="E55" s="82">
        <v>1125</v>
      </c>
      <c r="F55" s="101">
        <f t="shared" si="7"/>
        <v>1125</v>
      </c>
    </row>
    <row r="56" spans="1:6" ht="15" customHeight="1" x14ac:dyDescent="0.25">
      <c r="A56" s="100">
        <f t="shared" si="8"/>
        <v>40</v>
      </c>
      <c r="B56" s="86" t="s">
        <v>278</v>
      </c>
      <c r="C56" s="288" t="s">
        <v>183</v>
      </c>
      <c r="D56" s="82">
        <v>1</v>
      </c>
      <c r="E56" s="82">
        <v>697</v>
      </c>
      <c r="F56" s="101">
        <f t="shared" si="7"/>
        <v>697</v>
      </c>
    </row>
    <row r="57" spans="1:6" ht="15" customHeight="1" x14ac:dyDescent="0.25">
      <c r="A57" s="100">
        <f t="shared" si="8"/>
        <v>41</v>
      </c>
      <c r="B57" s="86" t="s">
        <v>462</v>
      </c>
      <c r="C57" s="288" t="s">
        <v>160</v>
      </c>
      <c r="D57" s="82">
        <v>1</v>
      </c>
      <c r="E57" s="82">
        <v>787</v>
      </c>
      <c r="F57" s="101">
        <f t="shared" si="7"/>
        <v>787</v>
      </c>
    </row>
    <row r="58" spans="1:6" x14ac:dyDescent="0.25">
      <c r="A58" s="100">
        <f t="shared" si="8"/>
        <v>42</v>
      </c>
      <c r="B58" s="86" t="s">
        <v>463</v>
      </c>
      <c r="C58" s="288" t="s">
        <v>183</v>
      </c>
      <c r="D58" s="82">
        <v>1</v>
      </c>
      <c r="E58" s="82">
        <v>90</v>
      </c>
      <c r="F58" s="101">
        <f t="shared" si="7"/>
        <v>90</v>
      </c>
    </row>
    <row r="59" spans="1:6" ht="15" customHeight="1" x14ac:dyDescent="0.25">
      <c r="A59" s="100">
        <f t="shared" si="8"/>
        <v>43</v>
      </c>
      <c r="B59" s="86" t="s">
        <v>450</v>
      </c>
      <c r="C59" s="288" t="s">
        <v>149</v>
      </c>
      <c r="D59" s="82">
        <v>28</v>
      </c>
      <c r="E59" s="82">
        <v>9</v>
      </c>
      <c r="F59" s="101">
        <f t="shared" si="7"/>
        <v>252</v>
      </c>
    </row>
    <row r="60" spans="1:6" ht="15" customHeight="1" x14ac:dyDescent="0.25">
      <c r="A60" s="100">
        <f t="shared" si="8"/>
        <v>44</v>
      </c>
      <c r="B60" s="86" t="s">
        <v>370</v>
      </c>
      <c r="C60" s="288" t="s">
        <v>149</v>
      </c>
      <c r="D60" s="82">
        <v>28</v>
      </c>
      <c r="E60" s="82">
        <v>9</v>
      </c>
      <c r="F60" s="101">
        <f t="shared" si="7"/>
        <v>252</v>
      </c>
    </row>
    <row r="61" spans="1:6" ht="15" customHeight="1" x14ac:dyDescent="0.25">
      <c r="A61" s="301">
        <f t="shared" si="8"/>
        <v>45</v>
      </c>
      <c r="B61" s="302" t="s">
        <v>464</v>
      </c>
      <c r="C61" s="288" t="s">
        <v>167</v>
      </c>
      <c r="D61" s="82">
        <v>6</v>
      </c>
      <c r="E61" s="82">
        <v>67</v>
      </c>
      <c r="F61" s="101">
        <f t="shared" si="7"/>
        <v>402</v>
      </c>
    </row>
    <row r="62" spans="1:6" ht="15" customHeight="1" x14ac:dyDescent="0.25">
      <c r="A62" s="100">
        <f t="shared" si="8"/>
        <v>46</v>
      </c>
      <c r="B62" s="273" t="s">
        <v>452</v>
      </c>
      <c r="C62" s="303" t="s">
        <v>241</v>
      </c>
      <c r="D62" s="278">
        <v>8</v>
      </c>
      <c r="E62" s="278">
        <v>135</v>
      </c>
      <c r="F62" s="101">
        <f t="shared" si="7"/>
        <v>1080</v>
      </c>
    </row>
    <row r="63" spans="1:6" x14ac:dyDescent="0.25">
      <c r="A63" s="100">
        <f t="shared" si="8"/>
        <v>47</v>
      </c>
      <c r="B63" s="126" t="s">
        <v>159</v>
      </c>
      <c r="C63" s="304" t="s">
        <v>160</v>
      </c>
      <c r="D63" s="297">
        <v>52</v>
      </c>
      <c r="E63" s="297">
        <v>4.5</v>
      </c>
      <c r="F63" s="101">
        <f t="shared" si="7"/>
        <v>234</v>
      </c>
    </row>
    <row r="64" spans="1:6" ht="15" customHeight="1" x14ac:dyDescent="0.25">
      <c r="A64" s="447" t="s">
        <v>126</v>
      </c>
      <c r="B64" s="448"/>
      <c r="C64" s="448"/>
      <c r="D64" s="448"/>
      <c r="E64" s="449"/>
      <c r="F64" s="94">
        <f>SUM(F48:F63)</f>
        <v>7285</v>
      </c>
    </row>
    <row r="65" spans="1:6" x14ac:dyDescent="0.25">
      <c r="A65" s="147"/>
      <c r="B65" s="148" t="s">
        <v>354</v>
      </c>
      <c r="C65" s="149"/>
      <c r="D65" s="150"/>
      <c r="E65" s="150"/>
      <c r="F65" s="151">
        <f>F17+F32+F46+F64</f>
        <v>20402.5</v>
      </c>
    </row>
    <row r="66" spans="1:6" x14ac:dyDescent="0.25">
      <c r="A66" s="212"/>
      <c r="B66" s="213"/>
      <c r="C66" s="214"/>
      <c r="D66" s="227"/>
      <c r="E66" s="227"/>
      <c r="F66" s="216"/>
    </row>
    <row r="67" spans="1:6" x14ac:dyDescent="0.25">
      <c r="E67" s="439" t="s">
        <v>72</v>
      </c>
      <c r="F67" s="439"/>
    </row>
    <row r="68" spans="1:6" x14ac:dyDescent="0.25">
      <c r="C68"/>
      <c r="D68"/>
      <c r="E68" s="439" t="s">
        <v>433</v>
      </c>
      <c r="F68" s="439"/>
    </row>
    <row r="80" spans="1:6" x14ac:dyDescent="0.25">
      <c r="C80"/>
      <c r="D80"/>
      <c r="E80"/>
    </row>
    <row r="81" spans="3:5" x14ac:dyDescent="0.25">
      <c r="C81"/>
      <c r="D81"/>
      <c r="E81"/>
    </row>
    <row r="82" spans="3:5" x14ac:dyDescent="0.25">
      <c r="C82"/>
      <c r="D82"/>
      <c r="E82"/>
    </row>
    <row r="83" spans="3:5" x14ac:dyDescent="0.25">
      <c r="C83"/>
      <c r="D83"/>
      <c r="E83"/>
    </row>
    <row r="84" spans="3:5" x14ac:dyDescent="0.25">
      <c r="C84"/>
      <c r="D84"/>
      <c r="E84"/>
    </row>
    <row r="85" spans="3:5" x14ac:dyDescent="0.25">
      <c r="C85"/>
      <c r="D85"/>
      <c r="E85"/>
    </row>
    <row r="86" spans="3:5" x14ac:dyDescent="0.25">
      <c r="C86"/>
      <c r="D86"/>
      <c r="E86"/>
    </row>
    <row r="87" spans="3:5" x14ac:dyDescent="0.25">
      <c r="C87"/>
      <c r="D87"/>
      <c r="E87"/>
    </row>
    <row r="88" spans="3:5" x14ac:dyDescent="0.25">
      <c r="C88"/>
      <c r="D88"/>
      <c r="E88"/>
    </row>
    <row r="89" spans="3:5" x14ac:dyDescent="0.25">
      <c r="C89"/>
      <c r="D89"/>
      <c r="E89"/>
    </row>
    <row r="90" spans="3:5" x14ac:dyDescent="0.25">
      <c r="C90"/>
      <c r="D90"/>
      <c r="E90"/>
    </row>
  </sheetData>
  <mergeCells count="15">
    <mergeCell ref="E68:F68"/>
    <mergeCell ref="A10:F10"/>
    <mergeCell ref="A17:E17"/>
    <mergeCell ref="A18:F18"/>
    <mergeCell ref="A32:E32"/>
    <mergeCell ref="A46:E46"/>
    <mergeCell ref="A47:F47"/>
    <mergeCell ref="A64:E64"/>
    <mergeCell ref="E67:F67"/>
    <mergeCell ref="A33:F33"/>
    <mergeCell ref="A1:B1"/>
    <mergeCell ref="A2:B2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86"/>
  <sheetViews>
    <sheetView topLeftCell="A25" workbookViewId="0">
      <selection activeCell="E40" sqref="A1:F40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239"/>
    </row>
    <row r="3" spans="1:8" s="63" customFormat="1" ht="12.75" x14ac:dyDescent="0.2">
      <c r="A3" s="441" t="s">
        <v>90</v>
      </c>
      <c r="B3" s="441"/>
      <c r="C3" s="441"/>
      <c r="D3" s="441"/>
      <c r="E3" s="441"/>
      <c r="F3" s="441"/>
    </row>
    <row r="4" spans="1:8" s="63" customFormat="1" ht="12.75" x14ac:dyDescent="0.2">
      <c r="A4" s="442" t="s">
        <v>107</v>
      </c>
      <c r="B4" s="442"/>
      <c r="C4" s="442"/>
      <c r="D4" s="442"/>
      <c r="E4" s="442"/>
      <c r="F4" s="442"/>
    </row>
    <row r="5" spans="1:8" x14ac:dyDescent="0.25">
      <c r="A5" s="443" t="s">
        <v>501</v>
      </c>
      <c r="B5" s="443"/>
      <c r="C5" s="443"/>
      <c r="D5" s="443"/>
      <c r="E5" s="443"/>
      <c r="F5" s="443"/>
    </row>
    <row r="6" spans="1:8" ht="32.25" customHeight="1" x14ac:dyDescent="0.25">
      <c r="A6" s="69" t="s">
        <v>108</v>
      </c>
      <c r="B6" s="69" t="s">
        <v>109</v>
      </c>
      <c r="C6" s="69" t="s">
        <v>110</v>
      </c>
      <c r="D6" s="285" t="s">
        <v>111</v>
      </c>
      <c r="E6" s="69" t="s">
        <v>112</v>
      </c>
      <c r="F6" s="70" t="s">
        <v>255</v>
      </c>
    </row>
    <row r="7" spans="1:8" x14ac:dyDescent="0.25">
      <c r="A7" s="444" t="s">
        <v>485</v>
      </c>
      <c r="B7" s="445"/>
      <c r="C7" s="445"/>
      <c r="D7" s="445"/>
      <c r="E7" s="445"/>
      <c r="F7" s="445"/>
      <c r="H7" s="71"/>
    </row>
    <row r="8" spans="1:8" ht="15" customHeight="1" x14ac:dyDescent="0.25">
      <c r="A8" s="181">
        <v>1</v>
      </c>
      <c r="B8" s="119" t="s">
        <v>438</v>
      </c>
      <c r="C8" s="163" t="s">
        <v>167</v>
      </c>
      <c r="D8" s="286">
        <v>20</v>
      </c>
      <c r="E8" s="183">
        <v>45</v>
      </c>
      <c r="F8" s="183">
        <f t="shared" ref="F8:F11" si="0">D8*E8</f>
        <v>900</v>
      </c>
    </row>
    <row r="9" spans="1:8" ht="38.25" x14ac:dyDescent="0.25">
      <c r="A9" s="79">
        <f t="shared" ref="A9:A11" si="1">A8+1</f>
        <v>2</v>
      </c>
      <c r="B9" s="305" t="s">
        <v>117</v>
      </c>
      <c r="C9" s="195" t="s">
        <v>118</v>
      </c>
      <c r="D9" s="225">
        <v>8</v>
      </c>
      <c r="E9" s="84">
        <v>36</v>
      </c>
      <c r="F9" s="84">
        <f t="shared" si="0"/>
        <v>288</v>
      </c>
    </row>
    <row r="10" spans="1:8" ht="15" customHeight="1" x14ac:dyDescent="0.25">
      <c r="A10" s="79">
        <f t="shared" si="1"/>
        <v>3</v>
      </c>
      <c r="B10" s="79" t="s">
        <v>486</v>
      </c>
      <c r="C10" s="195" t="s">
        <v>118</v>
      </c>
      <c r="D10" s="225">
        <v>2</v>
      </c>
      <c r="E10" s="84">
        <v>67</v>
      </c>
      <c r="F10" s="84">
        <f t="shared" si="0"/>
        <v>134</v>
      </c>
    </row>
    <row r="11" spans="1:8" ht="25.5" x14ac:dyDescent="0.25">
      <c r="A11" s="79">
        <f t="shared" si="1"/>
        <v>4</v>
      </c>
      <c r="B11" s="279" t="s">
        <v>487</v>
      </c>
      <c r="C11" s="195" t="s">
        <v>118</v>
      </c>
      <c r="D11" s="225">
        <v>6</v>
      </c>
      <c r="E11" s="84">
        <v>18</v>
      </c>
      <c r="F11" s="84">
        <f t="shared" si="0"/>
        <v>108</v>
      </c>
    </row>
    <row r="12" spans="1:8" ht="15" customHeight="1" x14ac:dyDescent="0.25">
      <c r="A12" s="453" t="s">
        <v>126</v>
      </c>
      <c r="B12" s="454"/>
      <c r="C12" s="454"/>
      <c r="D12" s="454"/>
      <c r="E12" s="455"/>
      <c r="F12" s="96">
        <f>SUM(F8:F11)</f>
        <v>1430</v>
      </c>
    </row>
    <row r="13" spans="1:8" x14ac:dyDescent="0.25">
      <c r="A13" s="444" t="s">
        <v>488</v>
      </c>
      <c r="B13" s="445"/>
      <c r="C13" s="445"/>
      <c r="D13" s="445"/>
      <c r="E13" s="445"/>
      <c r="F13" s="445"/>
      <c r="H13" s="71"/>
    </row>
    <row r="14" spans="1:8" ht="15" customHeight="1" x14ac:dyDescent="0.25">
      <c r="A14" s="187">
        <f>A11+1</f>
        <v>5</v>
      </c>
      <c r="B14" s="187" t="s">
        <v>489</v>
      </c>
      <c r="C14" s="306" t="s">
        <v>167</v>
      </c>
      <c r="D14" s="224">
        <v>50</v>
      </c>
      <c r="E14" s="189">
        <v>45</v>
      </c>
      <c r="F14" s="189">
        <f>D14*E14</f>
        <v>2250</v>
      </c>
    </row>
    <row r="15" spans="1:8" ht="15" customHeight="1" x14ac:dyDescent="0.25">
      <c r="A15" s="92">
        <f t="shared" ref="A15:A20" si="2">A14+1</f>
        <v>6</v>
      </c>
      <c r="B15" s="307" t="s">
        <v>490</v>
      </c>
      <c r="C15" s="87" t="s">
        <v>183</v>
      </c>
      <c r="D15" s="224">
        <v>2</v>
      </c>
      <c r="E15" s="189">
        <v>675</v>
      </c>
      <c r="F15" s="189">
        <f>D15*E15</f>
        <v>1350</v>
      </c>
    </row>
    <row r="16" spans="1:8" ht="15" customHeight="1" x14ac:dyDescent="0.25">
      <c r="A16" s="119">
        <f t="shared" si="2"/>
        <v>7</v>
      </c>
      <c r="B16" s="135" t="s">
        <v>491</v>
      </c>
      <c r="C16" s="87" t="s">
        <v>183</v>
      </c>
      <c r="D16" s="224">
        <v>1</v>
      </c>
      <c r="E16" s="189">
        <v>900</v>
      </c>
      <c r="F16" s="189">
        <f t="shared" ref="F16:F20" si="3">D16*E16</f>
        <v>900</v>
      </c>
    </row>
    <row r="17" spans="1:8" ht="15" customHeight="1" x14ac:dyDescent="0.25">
      <c r="A17" s="275">
        <f t="shared" si="2"/>
        <v>8</v>
      </c>
      <c r="B17" s="135" t="s">
        <v>492</v>
      </c>
      <c r="C17" s="81" t="s">
        <v>183</v>
      </c>
      <c r="D17" s="224">
        <v>1</v>
      </c>
      <c r="E17" s="189">
        <v>360</v>
      </c>
      <c r="F17" s="189">
        <f t="shared" si="3"/>
        <v>360</v>
      </c>
    </row>
    <row r="18" spans="1:8" ht="38.25" x14ac:dyDescent="0.25">
      <c r="A18" s="92">
        <f t="shared" si="2"/>
        <v>9</v>
      </c>
      <c r="B18" s="80" t="s">
        <v>117</v>
      </c>
      <c r="C18" s="81" t="s">
        <v>118</v>
      </c>
      <c r="D18" s="225">
        <v>42</v>
      </c>
      <c r="E18" s="84">
        <v>36</v>
      </c>
      <c r="F18" s="189">
        <f t="shared" si="3"/>
        <v>1512</v>
      </c>
    </row>
    <row r="19" spans="1:8" ht="25.5" x14ac:dyDescent="0.25">
      <c r="A19" s="275">
        <f t="shared" si="2"/>
        <v>10</v>
      </c>
      <c r="B19" s="80" t="s">
        <v>445</v>
      </c>
      <c r="C19" s="81" t="s">
        <v>118</v>
      </c>
      <c r="D19" s="225">
        <v>30</v>
      </c>
      <c r="E19" s="84">
        <v>18</v>
      </c>
      <c r="F19" s="189">
        <f t="shared" si="3"/>
        <v>540</v>
      </c>
    </row>
    <row r="20" spans="1:8" ht="15" customHeight="1" x14ac:dyDescent="0.25">
      <c r="A20" s="275">
        <f t="shared" si="2"/>
        <v>11</v>
      </c>
      <c r="B20" s="308" t="s">
        <v>446</v>
      </c>
      <c r="C20" s="226" t="s">
        <v>118</v>
      </c>
      <c r="D20" s="286">
        <v>12</v>
      </c>
      <c r="E20" s="202">
        <v>67</v>
      </c>
      <c r="F20" s="189">
        <f t="shared" si="3"/>
        <v>804</v>
      </c>
    </row>
    <row r="21" spans="1:8" ht="15" customHeight="1" x14ac:dyDescent="0.25">
      <c r="A21" s="453" t="s">
        <v>126</v>
      </c>
      <c r="B21" s="454"/>
      <c r="C21" s="454"/>
      <c r="D21" s="454"/>
      <c r="E21" s="455"/>
      <c r="F21" s="96">
        <f>SUM(F14:F20)</f>
        <v>7716</v>
      </c>
    </row>
    <row r="22" spans="1:8" x14ac:dyDescent="0.25">
      <c r="A22" s="444" t="s">
        <v>493</v>
      </c>
      <c r="B22" s="445"/>
      <c r="C22" s="445"/>
      <c r="D22" s="445"/>
      <c r="E22" s="445"/>
      <c r="F22" s="445"/>
      <c r="H22" s="71"/>
    </row>
    <row r="23" spans="1:8" ht="15" customHeight="1" x14ac:dyDescent="0.25">
      <c r="A23" s="187">
        <f>A20+1</f>
        <v>12</v>
      </c>
      <c r="B23" s="309" t="s">
        <v>494</v>
      </c>
      <c r="C23" s="306" t="s">
        <v>167</v>
      </c>
      <c r="D23" s="224">
        <v>50</v>
      </c>
      <c r="E23" s="189">
        <v>67</v>
      </c>
      <c r="F23" s="189">
        <f>D23*E23</f>
        <v>3350</v>
      </c>
    </row>
    <row r="24" spans="1:8" ht="15" customHeight="1" x14ac:dyDescent="0.25">
      <c r="A24" s="119">
        <f t="shared" ref="A24:A27" si="4">A23+1</f>
        <v>13</v>
      </c>
      <c r="B24" s="289" t="s">
        <v>495</v>
      </c>
      <c r="C24" s="87" t="s">
        <v>183</v>
      </c>
      <c r="D24" s="224">
        <v>2</v>
      </c>
      <c r="E24" s="189">
        <v>1125</v>
      </c>
      <c r="F24" s="189">
        <f>D24*E24</f>
        <v>2250</v>
      </c>
    </row>
    <row r="25" spans="1:8" ht="38.25" x14ac:dyDescent="0.25">
      <c r="A25" s="92">
        <f t="shared" si="4"/>
        <v>14</v>
      </c>
      <c r="B25" s="80" t="s">
        <v>117</v>
      </c>
      <c r="C25" s="81" t="s">
        <v>118</v>
      </c>
      <c r="D25" s="224">
        <v>50</v>
      </c>
      <c r="E25" s="189">
        <v>36</v>
      </c>
      <c r="F25" s="189">
        <f t="shared" ref="F25:F27" si="5">D25*E25</f>
        <v>1800</v>
      </c>
    </row>
    <row r="26" spans="1:8" ht="25.5" x14ac:dyDescent="0.25">
      <c r="A26" s="119">
        <f t="shared" si="4"/>
        <v>15</v>
      </c>
      <c r="B26" s="80" t="s">
        <v>445</v>
      </c>
      <c r="C26" s="81" t="s">
        <v>118</v>
      </c>
      <c r="D26" s="224">
        <v>35</v>
      </c>
      <c r="E26" s="189">
        <v>18</v>
      </c>
      <c r="F26" s="189">
        <f t="shared" si="5"/>
        <v>630</v>
      </c>
    </row>
    <row r="27" spans="1:8" x14ac:dyDescent="0.25">
      <c r="A27" s="92">
        <f t="shared" si="4"/>
        <v>16</v>
      </c>
      <c r="B27" s="271" t="s">
        <v>446</v>
      </c>
      <c r="C27" s="226" t="s">
        <v>118</v>
      </c>
      <c r="D27" s="225">
        <v>15</v>
      </c>
      <c r="E27" s="84">
        <v>67</v>
      </c>
      <c r="F27" s="189">
        <f t="shared" si="5"/>
        <v>1005</v>
      </c>
    </row>
    <row r="28" spans="1:8" ht="15" customHeight="1" x14ac:dyDescent="0.25">
      <c r="A28" s="453" t="s">
        <v>126</v>
      </c>
      <c r="B28" s="454"/>
      <c r="C28" s="454"/>
      <c r="D28" s="454"/>
      <c r="E28" s="455"/>
      <c r="F28" s="96">
        <f>SUM(F23:F27)</f>
        <v>9035</v>
      </c>
    </row>
    <row r="29" spans="1:8" x14ac:dyDescent="0.25">
      <c r="A29" s="456" t="s">
        <v>496</v>
      </c>
      <c r="B29" s="457"/>
      <c r="C29" s="457"/>
      <c r="D29" s="457"/>
      <c r="E29" s="457"/>
      <c r="F29" s="457"/>
      <c r="H29" s="97"/>
    </row>
    <row r="30" spans="1:8" ht="38.25" x14ac:dyDescent="0.25">
      <c r="A30" s="299">
        <f>A27+1</f>
        <v>17</v>
      </c>
      <c r="B30" s="120" t="s">
        <v>117</v>
      </c>
      <c r="C30" s="277" t="s">
        <v>118</v>
      </c>
      <c r="D30" s="300">
        <v>15</v>
      </c>
      <c r="E30" s="300">
        <v>36</v>
      </c>
      <c r="F30" s="300">
        <f t="shared" ref="F30:F36" si="6">D30*E30</f>
        <v>540</v>
      </c>
    </row>
    <row r="31" spans="1:8" ht="25.5" x14ac:dyDescent="0.25">
      <c r="A31" s="100">
        <f>A30+1</f>
        <v>18</v>
      </c>
      <c r="B31" s="80" t="s">
        <v>445</v>
      </c>
      <c r="C31" s="81" t="s">
        <v>118</v>
      </c>
      <c r="D31" s="101">
        <v>10.5</v>
      </c>
      <c r="E31" s="101">
        <v>18</v>
      </c>
      <c r="F31" s="101">
        <f t="shared" si="6"/>
        <v>189</v>
      </c>
    </row>
    <row r="32" spans="1:8" ht="15" customHeight="1" x14ac:dyDescent="0.25">
      <c r="A32" s="100">
        <f t="shared" ref="A32:A36" si="7">A31+1</f>
        <v>19</v>
      </c>
      <c r="B32" s="271" t="s">
        <v>446</v>
      </c>
      <c r="C32" s="226" t="s">
        <v>118</v>
      </c>
      <c r="D32" s="101">
        <v>4.5</v>
      </c>
      <c r="E32" s="101">
        <v>67</v>
      </c>
      <c r="F32" s="101">
        <f t="shared" si="6"/>
        <v>301.5</v>
      </c>
    </row>
    <row r="33" spans="1:12" ht="15" customHeight="1" x14ac:dyDescent="0.25">
      <c r="A33" s="100">
        <f t="shared" si="7"/>
        <v>20</v>
      </c>
      <c r="B33" s="289" t="s">
        <v>497</v>
      </c>
      <c r="C33" s="87" t="s">
        <v>167</v>
      </c>
      <c r="D33" s="101">
        <v>30</v>
      </c>
      <c r="E33" s="101">
        <v>45</v>
      </c>
      <c r="F33" s="101">
        <f t="shared" si="6"/>
        <v>1350</v>
      </c>
    </row>
    <row r="34" spans="1:12" ht="15" customHeight="1" x14ac:dyDescent="0.25">
      <c r="A34" s="100">
        <f t="shared" si="7"/>
        <v>21</v>
      </c>
      <c r="B34" s="86" t="s">
        <v>498</v>
      </c>
      <c r="C34" s="81" t="s">
        <v>183</v>
      </c>
      <c r="D34" s="101">
        <v>2</v>
      </c>
      <c r="E34" s="101">
        <v>22</v>
      </c>
      <c r="F34" s="101">
        <f t="shared" si="6"/>
        <v>44</v>
      </c>
    </row>
    <row r="35" spans="1:12" ht="15" customHeight="1" x14ac:dyDescent="0.25">
      <c r="A35" s="100">
        <f t="shared" si="7"/>
        <v>22</v>
      </c>
      <c r="B35" s="86" t="s">
        <v>499</v>
      </c>
      <c r="C35" s="81" t="s">
        <v>183</v>
      </c>
      <c r="D35" s="101">
        <v>2</v>
      </c>
      <c r="E35" s="101">
        <v>135</v>
      </c>
      <c r="F35" s="101">
        <f t="shared" si="6"/>
        <v>270</v>
      </c>
    </row>
    <row r="36" spans="1:12" ht="15" customHeight="1" x14ac:dyDescent="0.25">
      <c r="A36" s="100">
        <f t="shared" si="7"/>
        <v>23</v>
      </c>
      <c r="B36" s="271" t="s">
        <v>500</v>
      </c>
      <c r="C36" s="226" t="s">
        <v>167</v>
      </c>
      <c r="D36" s="101">
        <v>6</v>
      </c>
      <c r="E36" s="101">
        <v>54</v>
      </c>
      <c r="F36" s="101">
        <f t="shared" si="6"/>
        <v>324</v>
      </c>
    </row>
    <row r="37" spans="1:12" ht="15" customHeight="1" x14ac:dyDescent="0.25">
      <c r="A37" s="447" t="s">
        <v>126</v>
      </c>
      <c r="B37" s="448"/>
      <c r="C37" s="448"/>
      <c r="D37" s="448"/>
      <c r="E37" s="449"/>
      <c r="F37" s="190">
        <f>SUM(F30:F36)</f>
        <v>3018.5</v>
      </c>
    </row>
    <row r="38" spans="1:12" x14ac:dyDescent="0.25">
      <c r="A38" s="147"/>
      <c r="B38" s="148" t="s">
        <v>355</v>
      </c>
      <c r="C38" s="149"/>
      <c r="D38" s="150"/>
      <c r="E38" s="191"/>
      <c r="F38" s="151">
        <f>F12+F21+F28+F37</f>
        <v>21199.5</v>
      </c>
    </row>
    <row r="39" spans="1:12" x14ac:dyDescent="0.25">
      <c r="E39" s="439" t="s">
        <v>72</v>
      </c>
      <c r="F39" s="439"/>
    </row>
    <row r="40" spans="1:12" x14ac:dyDescent="0.25">
      <c r="E40" s="439" t="s">
        <v>433</v>
      </c>
      <c r="F40" s="439"/>
    </row>
    <row r="41" spans="1:12" x14ac:dyDescent="0.25">
      <c r="E41" s="229"/>
      <c r="F41" s="229"/>
    </row>
    <row r="45" spans="1:12" x14ac:dyDescent="0.25">
      <c r="C45"/>
      <c r="D45"/>
    </row>
    <row r="46" spans="1:12" x14ac:dyDescent="0.25">
      <c r="C46"/>
      <c r="D46"/>
      <c r="L46" s="230"/>
    </row>
    <row r="47" spans="1:12" x14ac:dyDescent="0.25">
      <c r="C47"/>
      <c r="D47"/>
    </row>
    <row r="48" spans="1:12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/>
    </row>
    <row r="64" spans="3:4" x14ac:dyDescent="0.25">
      <c r="C64"/>
      <c r="D64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</sheetData>
  <mergeCells count="15">
    <mergeCell ref="E39:F39"/>
    <mergeCell ref="E40:F40"/>
    <mergeCell ref="A7:F7"/>
    <mergeCell ref="A12:E12"/>
    <mergeCell ref="A13:F13"/>
    <mergeCell ref="A28:E28"/>
    <mergeCell ref="A21:E21"/>
    <mergeCell ref="A22:F22"/>
    <mergeCell ref="A29:F29"/>
    <mergeCell ref="A37:E37"/>
    <mergeCell ref="A1:B1"/>
    <mergeCell ref="A2:B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2"/>
  <sheetViews>
    <sheetView topLeftCell="A143" workbookViewId="0">
      <selection activeCell="E162" sqref="A1:F162"/>
    </sheetView>
  </sheetViews>
  <sheetFormatPr defaultRowHeight="15" x14ac:dyDescent="0.25"/>
  <cols>
    <col min="1" max="1" width="5.7109375" customWidth="1"/>
    <col min="2" max="2" width="42.7109375" customWidth="1"/>
    <col min="3" max="3" width="6.42578125" style="152" customWidth="1"/>
    <col min="4" max="4" width="9.140625" bestFit="1" customWidth="1"/>
    <col min="5" max="5" width="9.42578125" customWidth="1"/>
    <col min="6" max="6" width="11.7109375" bestFit="1" customWidth="1"/>
    <col min="255" max="255" width="5.7109375" customWidth="1"/>
    <col min="256" max="256" width="51.140625" customWidth="1"/>
    <col min="257" max="257" width="6.42578125" customWidth="1"/>
    <col min="258" max="258" width="6.85546875" customWidth="1"/>
    <col min="259" max="259" width="9.42578125" customWidth="1"/>
    <col min="511" max="511" width="5.7109375" customWidth="1"/>
    <col min="512" max="512" width="51.140625" customWidth="1"/>
    <col min="513" max="513" width="6.42578125" customWidth="1"/>
    <col min="514" max="514" width="6.85546875" customWidth="1"/>
    <col min="515" max="515" width="9.42578125" customWidth="1"/>
    <col min="767" max="767" width="5.7109375" customWidth="1"/>
    <col min="768" max="768" width="51.140625" customWidth="1"/>
    <col min="769" max="769" width="6.42578125" customWidth="1"/>
    <col min="770" max="770" width="6.85546875" customWidth="1"/>
    <col min="771" max="771" width="9.42578125" customWidth="1"/>
    <col min="1023" max="1023" width="5.7109375" customWidth="1"/>
    <col min="1024" max="1024" width="51.140625" customWidth="1"/>
    <col min="1025" max="1025" width="6.42578125" customWidth="1"/>
    <col min="1026" max="1026" width="6.85546875" customWidth="1"/>
    <col min="1027" max="1027" width="9.42578125" customWidth="1"/>
    <col min="1279" max="1279" width="5.7109375" customWidth="1"/>
    <col min="1280" max="1280" width="51.140625" customWidth="1"/>
    <col min="1281" max="1281" width="6.42578125" customWidth="1"/>
    <col min="1282" max="1282" width="6.85546875" customWidth="1"/>
    <col min="1283" max="1283" width="9.42578125" customWidth="1"/>
    <col min="1535" max="1535" width="5.7109375" customWidth="1"/>
    <col min="1536" max="1536" width="51.140625" customWidth="1"/>
    <col min="1537" max="1537" width="6.42578125" customWidth="1"/>
    <col min="1538" max="1538" width="6.85546875" customWidth="1"/>
    <col min="1539" max="1539" width="9.42578125" customWidth="1"/>
    <col min="1791" max="1791" width="5.7109375" customWidth="1"/>
    <col min="1792" max="1792" width="51.140625" customWidth="1"/>
    <col min="1793" max="1793" width="6.42578125" customWidth="1"/>
    <col min="1794" max="1794" width="6.85546875" customWidth="1"/>
    <col min="1795" max="1795" width="9.42578125" customWidth="1"/>
    <col min="2047" max="2047" width="5.7109375" customWidth="1"/>
    <col min="2048" max="2048" width="51.140625" customWidth="1"/>
    <col min="2049" max="2049" width="6.42578125" customWidth="1"/>
    <col min="2050" max="2050" width="6.85546875" customWidth="1"/>
    <col min="2051" max="2051" width="9.42578125" customWidth="1"/>
    <col min="2303" max="2303" width="5.7109375" customWidth="1"/>
    <col min="2304" max="2304" width="51.140625" customWidth="1"/>
    <col min="2305" max="2305" width="6.42578125" customWidth="1"/>
    <col min="2306" max="2306" width="6.85546875" customWidth="1"/>
    <col min="2307" max="2307" width="9.42578125" customWidth="1"/>
    <col min="2559" max="2559" width="5.7109375" customWidth="1"/>
    <col min="2560" max="2560" width="51.140625" customWidth="1"/>
    <col min="2561" max="2561" width="6.42578125" customWidth="1"/>
    <col min="2562" max="2562" width="6.85546875" customWidth="1"/>
    <col min="2563" max="2563" width="9.42578125" customWidth="1"/>
    <col min="2815" max="2815" width="5.7109375" customWidth="1"/>
    <col min="2816" max="2816" width="51.140625" customWidth="1"/>
    <col min="2817" max="2817" width="6.42578125" customWidth="1"/>
    <col min="2818" max="2818" width="6.85546875" customWidth="1"/>
    <col min="2819" max="2819" width="9.42578125" customWidth="1"/>
    <col min="3071" max="3071" width="5.7109375" customWidth="1"/>
    <col min="3072" max="3072" width="51.140625" customWidth="1"/>
    <col min="3073" max="3073" width="6.42578125" customWidth="1"/>
    <col min="3074" max="3074" width="6.85546875" customWidth="1"/>
    <col min="3075" max="3075" width="9.42578125" customWidth="1"/>
    <col min="3327" max="3327" width="5.7109375" customWidth="1"/>
    <col min="3328" max="3328" width="51.140625" customWidth="1"/>
    <col min="3329" max="3329" width="6.42578125" customWidth="1"/>
    <col min="3330" max="3330" width="6.85546875" customWidth="1"/>
    <col min="3331" max="3331" width="9.42578125" customWidth="1"/>
    <col min="3583" max="3583" width="5.7109375" customWidth="1"/>
    <col min="3584" max="3584" width="51.140625" customWidth="1"/>
    <col min="3585" max="3585" width="6.42578125" customWidth="1"/>
    <col min="3586" max="3586" width="6.85546875" customWidth="1"/>
    <col min="3587" max="3587" width="9.42578125" customWidth="1"/>
    <col min="3839" max="3839" width="5.7109375" customWidth="1"/>
    <col min="3840" max="3840" width="51.140625" customWidth="1"/>
    <col min="3841" max="3841" width="6.42578125" customWidth="1"/>
    <col min="3842" max="3842" width="6.85546875" customWidth="1"/>
    <col min="3843" max="3843" width="9.42578125" customWidth="1"/>
    <col min="4095" max="4095" width="5.7109375" customWidth="1"/>
    <col min="4096" max="4096" width="51.140625" customWidth="1"/>
    <col min="4097" max="4097" width="6.42578125" customWidth="1"/>
    <col min="4098" max="4098" width="6.85546875" customWidth="1"/>
    <col min="4099" max="4099" width="9.42578125" customWidth="1"/>
    <col min="4351" max="4351" width="5.7109375" customWidth="1"/>
    <col min="4352" max="4352" width="51.140625" customWidth="1"/>
    <col min="4353" max="4353" width="6.42578125" customWidth="1"/>
    <col min="4354" max="4354" width="6.85546875" customWidth="1"/>
    <col min="4355" max="4355" width="9.42578125" customWidth="1"/>
    <col min="4607" max="4607" width="5.7109375" customWidth="1"/>
    <col min="4608" max="4608" width="51.140625" customWidth="1"/>
    <col min="4609" max="4609" width="6.42578125" customWidth="1"/>
    <col min="4610" max="4610" width="6.85546875" customWidth="1"/>
    <col min="4611" max="4611" width="9.42578125" customWidth="1"/>
    <col min="4863" max="4863" width="5.7109375" customWidth="1"/>
    <col min="4864" max="4864" width="51.140625" customWidth="1"/>
    <col min="4865" max="4865" width="6.42578125" customWidth="1"/>
    <col min="4866" max="4866" width="6.85546875" customWidth="1"/>
    <col min="4867" max="4867" width="9.42578125" customWidth="1"/>
    <col min="5119" max="5119" width="5.7109375" customWidth="1"/>
    <col min="5120" max="5120" width="51.140625" customWidth="1"/>
    <col min="5121" max="5121" width="6.42578125" customWidth="1"/>
    <col min="5122" max="5122" width="6.85546875" customWidth="1"/>
    <col min="5123" max="5123" width="9.42578125" customWidth="1"/>
    <col min="5375" max="5375" width="5.7109375" customWidth="1"/>
    <col min="5376" max="5376" width="51.140625" customWidth="1"/>
    <col min="5377" max="5377" width="6.42578125" customWidth="1"/>
    <col min="5378" max="5378" width="6.85546875" customWidth="1"/>
    <col min="5379" max="5379" width="9.42578125" customWidth="1"/>
    <col min="5631" max="5631" width="5.7109375" customWidth="1"/>
    <col min="5632" max="5632" width="51.140625" customWidth="1"/>
    <col min="5633" max="5633" width="6.42578125" customWidth="1"/>
    <col min="5634" max="5634" width="6.85546875" customWidth="1"/>
    <col min="5635" max="5635" width="9.42578125" customWidth="1"/>
    <col min="5887" max="5887" width="5.7109375" customWidth="1"/>
    <col min="5888" max="5888" width="51.140625" customWidth="1"/>
    <col min="5889" max="5889" width="6.42578125" customWidth="1"/>
    <col min="5890" max="5890" width="6.85546875" customWidth="1"/>
    <col min="5891" max="5891" width="9.42578125" customWidth="1"/>
    <col min="6143" max="6143" width="5.7109375" customWidth="1"/>
    <col min="6144" max="6144" width="51.140625" customWidth="1"/>
    <col min="6145" max="6145" width="6.42578125" customWidth="1"/>
    <col min="6146" max="6146" width="6.85546875" customWidth="1"/>
    <col min="6147" max="6147" width="9.42578125" customWidth="1"/>
    <col min="6399" max="6399" width="5.7109375" customWidth="1"/>
    <col min="6400" max="6400" width="51.140625" customWidth="1"/>
    <col min="6401" max="6401" width="6.42578125" customWidth="1"/>
    <col min="6402" max="6402" width="6.85546875" customWidth="1"/>
    <col min="6403" max="6403" width="9.42578125" customWidth="1"/>
    <col min="6655" max="6655" width="5.7109375" customWidth="1"/>
    <col min="6656" max="6656" width="51.140625" customWidth="1"/>
    <col min="6657" max="6657" width="6.42578125" customWidth="1"/>
    <col min="6658" max="6658" width="6.85546875" customWidth="1"/>
    <col min="6659" max="6659" width="9.42578125" customWidth="1"/>
    <col min="6911" max="6911" width="5.7109375" customWidth="1"/>
    <col min="6912" max="6912" width="51.140625" customWidth="1"/>
    <col min="6913" max="6913" width="6.42578125" customWidth="1"/>
    <col min="6914" max="6914" width="6.85546875" customWidth="1"/>
    <col min="6915" max="6915" width="9.42578125" customWidth="1"/>
    <col min="7167" max="7167" width="5.7109375" customWidth="1"/>
    <col min="7168" max="7168" width="51.140625" customWidth="1"/>
    <col min="7169" max="7169" width="6.42578125" customWidth="1"/>
    <col min="7170" max="7170" width="6.85546875" customWidth="1"/>
    <col min="7171" max="7171" width="9.42578125" customWidth="1"/>
    <col min="7423" max="7423" width="5.7109375" customWidth="1"/>
    <col min="7424" max="7424" width="51.140625" customWidth="1"/>
    <col min="7425" max="7425" width="6.42578125" customWidth="1"/>
    <col min="7426" max="7426" width="6.85546875" customWidth="1"/>
    <col min="7427" max="7427" width="9.42578125" customWidth="1"/>
    <col min="7679" max="7679" width="5.7109375" customWidth="1"/>
    <col min="7680" max="7680" width="51.140625" customWidth="1"/>
    <col min="7681" max="7681" width="6.42578125" customWidth="1"/>
    <col min="7682" max="7682" width="6.85546875" customWidth="1"/>
    <col min="7683" max="7683" width="9.42578125" customWidth="1"/>
    <col min="7935" max="7935" width="5.7109375" customWidth="1"/>
    <col min="7936" max="7936" width="51.140625" customWidth="1"/>
    <col min="7937" max="7937" width="6.42578125" customWidth="1"/>
    <col min="7938" max="7938" width="6.85546875" customWidth="1"/>
    <col min="7939" max="7939" width="9.42578125" customWidth="1"/>
    <col min="8191" max="8191" width="5.7109375" customWidth="1"/>
    <col min="8192" max="8192" width="51.140625" customWidth="1"/>
    <col min="8193" max="8193" width="6.42578125" customWidth="1"/>
    <col min="8194" max="8194" width="6.85546875" customWidth="1"/>
    <col min="8195" max="8195" width="9.42578125" customWidth="1"/>
    <col min="8447" max="8447" width="5.7109375" customWidth="1"/>
    <col min="8448" max="8448" width="51.140625" customWidth="1"/>
    <col min="8449" max="8449" width="6.42578125" customWidth="1"/>
    <col min="8450" max="8450" width="6.85546875" customWidth="1"/>
    <col min="8451" max="8451" width="9.42578125" customWidth="1"/>
    <col min="8703" max="8703" width="5.7109375" customWidth="1"/>
    <col min="8704" max="8704" width="51.140625" customWidth="1"/>
    <col min="8705" max="8705" width="6.42578125" customWidth="1"/>
    <col min="8706" max="8706" width="6.85546875" customWidth="1"/>
    <col min="8707" max="8707" width="9.42578125" customWidth="1"/>
    <col min="8959" max="8959" width="5.7109375" customWidth="1"/>
    <col min="8960" max="8960" width="51.140625" customWidth="1"/>
    <col min="8961" max="8961" width="6.42578125" customWidth="1"/>
    <col min="8962" max="8962" width="6.85546875" customWidth="1"/>
    <col min="8963" max="8963" width="9.42578125" customWidth="1"/>
    <col min="9215" max="9215" width="5.7109375" customWidth="1"/>
    <col min="9216" max="9216" width="51.140625" customWidth="1"/>
    <col min="9217" max="9217" width="6.42578125" customWidth="1"/>
    <col min="9218" max="9218" width="6.85546875" customWidth="1"/>
    <col min="9219" max="9219" width="9.42578125" customWidth="1"/>
    <col min="9471" max="9471" width="5.7109375" customWidth="1"/>
    <col min="9472" max="9472" width="51.140625" customWidth="1"/>
    <col min="9473" max="9473" width="6.42578125" customWidth="1"/>
    <col min="9474" max="9474" width="6.85546875" customWidth="1"/>
    <col min="9475" max="9475" width="9.42578125" customWidth="1"/>
    <col min="9727" max="9727" width="5.7109375" customWidth="1"/>
    <col min="9728" max="9728" width="51.140625" customWidth="1"/>
    <col min="9729" max="9729" width="6.42578125" customWidth="1"/>
    <col min="9730" max="9730" width="6.85546875" customWidth="1"/>
    <col min="9731" max="9731" width="9.42578125" customWidth="1"/>
    <col min="9983" max="9983" width="5.7109375" customWidth="1"/>
    <col min="9984" max="9984" width="51.140625" customWidth="1"/>
    <col min="9985" max="9985" width="6.42578125" customWidth="1"/>
    <col min="9986" max="9986" width="6.85546875" customWidth="1"/>
    <col min="9987" max="9987" width="9.42578125" customWidth="1"/>
    <col min="10239" max="10239" width="5.7109375" customWidth="1"/>
    <col min="10240" max="10240" width="51.140625" customWidth="1"/>
    <col min="10241" max="10241" width="6.42578125" customWidth="1"/>
    <col min="10242" max="10242" width="6.85546875" customWidth="1"/>
    <col min="10243" max="10243" width="9.42578125" customWidth="1"/>
    <col min="10495" max="10495" width="5.7109375" customWidth="1"/>
    <col min="10496" max="10496" width="51.140625" customWidth="1"/>
    <col min="10497" max="10497" width="6.42578125" customWidth="1"/>
    <col min="10498" max="10498" width="6.85546875" customWidth="1"/>
    <col min="10499" max="10499" width="9.42578125" customWidth="1"/>
    <col min="10751" max="10751" width="5.7109375" customWidth="1"/>
    <col min="10752" max="10752" width="51.140625" customWidth="1"/>
    <col min="10753" max="10753" width="6.42578125" customWidth="1"/>
    <col min="10754" max="10754" width="6.85546875" customWidth="1"/>
    <col min="10755" max="10755" width="9.42578125" customWidth="1"/>
    <col min="11007" max="11007" width="5.7109375" customWidth="1"/>
    <col min="11008" max="11008" width="51.140625" customWidth="1"/>
    <col min="11009" max="11009" width="6.42578125" customWidth="1"/>
    <col min="11010" max="11010" width="6.85546875" customWidth="1"/>
    <col min="11011" max="11011" width="9.42578125" customWidth="1"/>
    <col min="11263" max="11263" width="5.7109375" customWidth="1"/>
    <col min="11264" max="11264" width="51.140625" customWidth="1"/>
    <col min="11265" max="11265" width="6.42578125" customWidth="1"/>
    <col min="11266" max="11266" width="6.85546875" customWidth="1"/>
    <col min="11267" max="11267" width="9.42578125" customWidth="1"/>
    <col min="11519" max="11519" width="5.7109375" customWidth="1"/>
    <col min="11520" max="11520" width="51.140625" customWidth="1"/>
    <col min="11521" max="11521" width="6.42578125" customWidth="1"/>
    <col min="11522" max="11522" width="6.85546875" customWidth="1"/>
    <col min="11523" max="11523" width="9.42578125" customWidth="1"/>
    <col min="11775" max="11775" width="5.7109375" customWidth="1"/>
    <col min="11776" max="11776" width="51.140625" customWidth="1"/>
    <col min="11777" max="11777" width="6.42578125" customWidth="1"/>
    <col min="11778" max="11778" width="6.85546875" customWidth="1"/>
    <col min="11779" max="11779" width="9.42578125" customWidth="1"/>
    <col min="12031" max="12031" width="5.7109375" customWidth="1"/>
    <col min="12032" max="12032" width="51.140625" customWidth="1"/>
    <col min="12033" max="12033" width="6.42578125" customWidth="1"/>
    <col min="12034" max="12034" width="6.85546875" customWidth="1"/>
    <col min="12035" max="12035" width="9.42578125" customWidth="1"/>
    <col min="12287" max="12287" width="5.7109375" customWidth="1"/>
    <col min="12288" max="12288" width="51.140625" customWidth="1"/>
    <col min="12289" max="12289" width="6.42578125" customWidth="1"/>
    <col min="12290" max="12290" width="6.85546875" customWidth="1"/>
    <col min="12291" max="12291" width="9.42578125" customWidth="1"/>
    <col min="12543" max="12543" width="5.7109375" customWidth="1"/>
    <col min="12544" max="12544" width="51.140625" customWidth="1"/>
    <col min="12545" max="12545" width="6.42578125" customWidth="1"/>
    <col min="12546" max="12546" width="6.85546875" customWidth="1"/>
    <col min="12547" max="12547" width="9.42578125" customWidth="1"/>
    <col min="12799" max="12799" width="5.7109375" customWidth="1"/>
    <col min="12800" max="12800" width="51.140625" customWidth="1"/>
    <col min="12801" max="12801" width="6.42578125" customWidth="1"/>
    <col min="12802" max="12802" width="6.85546875" customWidth="1"/>
    <col min="12803" max="12803" width="9.42578125" customWidth="1"/>
    <col min="13055" max="13055" width="5.7109375" customWidth="1"/>
    <col min="13056" max="13056" width="51.140625" customWidth="1"/>
    <col min="13057" max="13057" width="6.42578125" customWidth="1"/>
    <col min="13058" max="13058" width="6.85546875" customWidth="1"/>
    <col min="13059" max="13059" width="9.42578125" customWidth="1"/>
    <col min="13311" max="13311" width="5.7109375" customWidth="1"/>
    <col min="13312" max="13312" width="51.140625" customWidth="1"/>
    <col min="13313" max="13313" width="6.42578125" customWidth="1"/>
    <col min="13314" max="13314" width="6.85546875" customWidth="1"/>
    <col min="13315" max="13315" width="9.42578125" customWidth="1"/>
    <col min="13567" max="13567" width="5.7109375" customWidth="1"/>
    <col min="13568" max="13568" width="51.140625" customWidth="1"/>
    <col min="13569" max="13569" width="6.42578125" customWidth="1"/>
    <col min="13570" max="13570" width="6.85546875" customWidth="1"/>
    <col min="13571" max="13571" width="9.42578125" customWidth="1"/>
    <col min="13823" max="13823" width="5.7109375" customWidth="1"/>
    <col min="13824" max="13824" width="51.140625" customWidth="1"/>
    <col min="13825" max="13825" width="6.42578125" customWidth="1"/>
    <col min="13826" max="13826" width="6.85546875" customWidth="1"/>
    <col min="13827" max="13827" width="9.42578125" customWidth="1"/>
    <col min="14079" max="14079" width="5.7109375" customWidth="1"/>
    <col min="14080" max="14080" width="51.140625" customWidth="1"/>
    <col min="14081" max="14081" width="6.42578125" customWidth="1"/>
    <col min="14082" max="14082" width="6.85546875" customWidth="1"/>
    <col min="14083" max="14083" width="9.42578125" customWidth="1"/>
    <col min="14335" max="14335" width="5.7109375" customWidth="1"/>
    <col min="14336" max="14336" width="51.140625" customWidth="1"/>
    <col min="14337" max="14337" width="6.42578125" customWidth="1"/>
    <col min="14338" max="14338" width="6.85546875" customWidth="1"/>
    <col min="14339" max="14339" width="9.42578125" customWidth="1"/>
    <col min="14591" max="14591" width="5.7109375" customWidth="1"/>
    <col min="14592" max="14592" width="51.140625" customWidth="1"/>
    <col min="14593" max="14593" width="6.42578125" customWidth="1"/>
    <col min="14594" max="14594" width="6.85546875" customWidth="1"/>
    <col min="14595" max="14595" width="9.42578125" customWidth="1"/>
    <col min="14847" max="14847" width="5.7109375" customWidth="1"/>
    <col min="14848" max="14848" width="51.140625" customWidth="1"/>
    <col min="14849" max="14849" width="6.42578125" customWidth="1"/>
    <col min="14850" max="14850" width="6.85546875" customWidth="1"/>
    <col min="14851" max="14851" width="9.42578125" customWidth="1"/>
    <col min="15103" max="15103" width="5.7109375" customWidth="1"/>
    <col min="15104" max="15104" width="51.140625" customWidth="1"/>
    <col min="15105" max="15105" width="6.42578125" customWidth="1"/>
    <col min="15106" max="15106" width="6.85546875" customWidth="1"/>
    <col min="15107" max="15107" width="9.42578125" customWidth="1"/>
    <col min="15359" max="15359" width="5.7109375" customWidth="1"/>
    <col min="15360" max="15360" width="51.140625" customWidth="1"/>
    <col min="15361" max="15361" width="6.42578125" customWidth="1"/>
    <col min="15362" max="15362" width="6.85546875" customWidth="1"/>
    <col min="15363" max="15363" width="9.42578125" customWidth="1"/>
    <col min="15615" max="15615" width="5.7109375" customWidth="1"/>
    <col min="15616" max="15616" width="51.140625" customWidth="1"/>
    <col min="15617" max="15617" width="6.42578125" customWidth="1"/>
    <col min="15618" max="15618" width="6.85546875" customWidth="1"/>
    <col min="15619" max="15619" width="9.42578125" customWidth="1"/>
    <col min="15871" max="15871" width="5.7109375" customWidth="1"/>
    <col min="15872" max="15872" width="51.140625" customWidth="1"/>
    <col min="15873" max="15873" width="6.42578125" customWidth="1"/>
    <col min="15874" max="15874" width="6.85546875" customWidth="1"/>
    <col min="15875" max="15875" width="9.42578125" customWidth="1"/>
    <col min="16127" max="16127" width="5.7109375" customWidth="1"/>
    <col min="16128" max="16128" width="51.140625" customWidth="1"/>
    <col min="16129" max="16129" width="6.42578125" customWidth="1"/>
    <col min="16130" max="16130" width="6.85546875" customWidth="1"/>
    <col min="16131" max="16131" width="9.42578125" customWidth="1"/>
  </cols>
  <sheetData>
    <row r="1" spans="1:11" s="32" customFormat="1" x14ac:dyDescent="0.2">
      <c r="A1" s="440" t="s">
        <v>10</v>
      </c>
      <c r="B1" s="440"/>
      <c r="C1" s="2"/>
      <c r="D1" s="2"/>
      <c r="E1" s="2"/>
      <c r="F1" s="61"/>
    </row>
    <row r="2" spans="1:11" s="32" customFormat="1" x14ac:dyDescent="0.2">
      <c r="A2" s="440" t="s">
        <v>106</v>
      </c>
      <c r="B2" s="440"/>
      <c r="C2" s="2"/>
      <c r="D2" s="2"/>
      <c r="E2" s="2"/>
      <c r="F2" s="57"/>
    </row>
    <row r="3" spans="1:11" s="32" customFormat="1" x14ac:dyDescent="0.2">
      <c r="A3" s="46"/>
      <c r="B3" s="46"/>
      <c r="C3" s="2"/>
      <c r="D3" s="2"/>
      <c r="E3" s="2"/>
      <c r="F3" s="47"/>
    </row>
    <row r="4" spans="1:11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11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11" s="63" customFormat="1" ht="12.75" x14ac:dyDescent="0.2">
      <c r="A6" s="64"/>
      <c r="B6" s="64"/>
      <c r="C6" s="64"/>
      <c r="D6" s="64"/>
      <c r="E6" s="64"/>
      <c r="F6" s="64"/>
    </row>
    <row r="7" spans="1:11" x14ac:dyDescent="0.25">
      <c r="A7" s="443" t="s">
        <v>361</v>
      </c>
      <c r="B7" s="443"/>
      <c r="C7" s="443"/>
      <c r="D7" s="443"/>
      <c r="E7" s="443"/>
      <c r="F7" s="443"/>
    </row>
    <row r="8" spans="1:11" x14ac:dyDescent="0.25">
      <c r="A8" s="65"/>
      <c r="B8" s="65"/>
      <c r="C8" s="65"/>
      <c r="D8" s="65"/>
      <c r="E8" s="65"/>
      <c r="F8" s="65"/>
    </row>
    <row r="9" spans="1:11" ht="32.25" customHeight="1" x14ac:dyDescent="0.25">
      <c r="A9" s="69" t="s">
        <v>108</v>
      </c>
      <c r="B9" s="69" t="s">
        <v>109</v>
      </c>
      <c r="C9" s="69" t="s">
        <v>110</v>
      </c>
      <c r="D9" s="69" t="s">
        <v>111</v>
      </c>
      <c r="E9" s="69" t="s">
        <v>112</v>
      </c>
      <c r="F9" s="70" t="s">
        <v>113</v>
      </c>
    </row>
    <row r="10" spans="1:11" x14ac:dyDescent="0.25">
      <c r="A10" s="465" t="s">
        <v>362</v>
      </c>
      <c r="B10" s="466"/>
      <c r="C10" s="466"/>
      <c r="D10" s="466"/>
      <c r="E10" s="466"/>
      <c r="F10" s="467"/>
      <c r="H10" s="71"/>
    </row>
    <row r="11" spans="1:11" x14ac:dyDescent="0.25">
      <c r="A11" s="444" t="s">
        <v>114</v>
      </c>
      <c r="B11" s="445"/>
      <c r="C11" s="445"/>
      <c r="D11" s="445"/>
      <c r="E11" s="445"/>
      <c r="F11" s="446"/>
      <c r="H11" s="71"/>
    </row>
    <row r="12" spans="1:11" s="78" customFormat="1" ht="25.5" x14ac:dyDescent="0.25">
      <c r="A12" s="72">
        <v>1</v>
      </c>
      <c r="B12" s="73" t="s">
        <v>115</v>
      </c>
      <c r="C12" s="74" t="s">
        <v>116</v>
      </c>
      <c r="D12" s="75">
        <v>3.5</v>
      </c>
      <c r="E12" s="76">
        <v>292</v>
      </c>
      <c r="F12" s="77">
        <f t="shared" ref="F12:F18" si="0">D12*E12</f>
        <v>1022</v>
      </c>
    </row>
    <row r="13" spans="1:11" s="85" customFormat="1" ht="38.25" x14ac:dyDescent="0.25">
      <c r="A13" s="79">
        <f t="shared" ref="A13:A18" si="1">A12+1</f>
        <v>2</v>
      </c>
      <c r="B13" s="80" t="s">
        <v>117</v>
      </c>
      <c r="C13" s="81" t="s">
        <v>118</v>
      </c>
      <c r="D13" s="82">
        <v>350</v>
      </c>
      <c r="E13" s="83">
        <v>31</v>
      </c>
      <c r="F13" s="84">
        <f t="shared" si="0"/>
        <v>10850</v>
      </c>
      <c r="I13" s="78"/>
    </row>
    <row r="14" spans="1:11" s="85" customFormat="1" ht="25.5" x14ac:dyDescent="0.25">
      <c r="A14" s="79">
        <f t="shared" si="1"/>
        <v>3</v>
      </c>
      <c r="B14" s="80" t="s">
        <v>119</v>
      </c>
      <c r="C14" s="81" t="s">
        <v>116</v>
      </c>
      <c r="D14" s="82">
        <v>1.5</v>
      </c>
      <c r="E14" s="83">
        <v>315</v>
      </c>
      <c r="F14" s="84">
        <f t="shared" si="0"/>
        <v>472.5</v>
      </c>
      <c r="I14" s="78"/>
    </row>
    <row r="15" spans="1:11" s="85" customFormat="1" ht="25.5" x14ac:dyDescent="0.25">
      <c r="A15" s="79">
        <f t="shared" si="1"/>
        <v>4</v>
      </c>
      <c r="B15" s="80" t="s">
        <v>120</v>
      </c>
      <c r="C15" s="81" t="s">
        <v>118</v>
      </c>
      <c r="D15" s="82">
        <v>180</v>
      </c>
      <c r="E15" s="83">
        <v>18</v>
      </c>
      <c r="F15" s="84">
        <f t="shared" si="0"/>
        <v>3240</v>
      </c>
      <c r="I15" s="78"/>
      <c r="K15" s="192"/>
    </row>
    <row r="16" spans="1:11" s="85" customFormat="1" ht="15" customHeight="1" x14ac:dyDescent="0.25">
      <c r="A16" s="79">
        <f t="shared" si="1"/>
        <v>5</v>
      </c>
      <c r="B16" s="86" t="s">
        <v>121</v>
      </c>
      <c r="C16" s="87" t="s">
        <v>118</v>
      </c>
      <c r="D16" s="82">
        <v>100</v>
      </c>
      <c r="E16" s="83">
        <v>36</v>
      </c>
      <c r="F16" s="84">
        <f t="shared" si="0"/>
        <v>3600</v>
      </c>
      <c r="I16" s="78"/>
    </row>
    <row r="17" spans="1:9" s="85" customFormat="1" ht="15" customHeight="1" x14ac:dyDescent="0.25">
      <c r="A17" s="79">
        <f t="shared" si="1"/>
        <v>6</v>
      </c>
      <c r="B17" s="86" t="s">
        <v>122</v>
      </c>
      <c r="C17" s="87" t="s">
        <v>123</v>
      </c>
      <c r="D17" s="82">
        <v>900</v>
      </c>
      <c r="E17" s="83">
        <v>3.6</v>
      </c>
      <c r="F17" s="84">
        <f t="shared" si="0"/>
        <v>3240</v>
      </c>
      <c r="I17" s="78"/>
    </row>
    <row r="18" spans="1:9" s="85" customFormat="1" ht="25.5" x14ac:dyDescent="0.25">
      <c r="A18" s="79">
        <f t="shared" si="1"/>
        <v>7</v>
      </c>
      <c r="B18" s="80" t="s">
        <v>124</v>
      </c>
      <c r="C18" s="87" t="s">
        <v>125</v>
      </c>
      <c r="D18" s="82">
        <v>300</v>
      </c>
      <c r="E18" s="83">
        <v>22</v>
      </c>
      <c r="F18" s="84">
        <f t="shared" si="0"/>
        <v>6600</v>
      </c>
      <c r="I18" s="78"/>
    </row>
    <row r="19" spans="1:9" ht="15" customHeight="1" x14ac:dyDescent="0.25">
      <c r="A19" s="450" t="s">
        <v>126</v>
      </c>
      <c r="B19" s="451"/>
      <c r="C19" s="451"/>
      <c r="D19" s="451"/>
      <c r="E19" s="452"/>
      <c r="F19" s="88">
        <f>SUM(F12:F18)</f>
        <v>29024.5</v>
      </c>
      <c r="I19" s="78"/>
    </row>
    <row r="20" spans="1:9" s="85" customFormat="1" x14ac:dyDescent="0.25">
      <c r="A20" s="444" t="s">
        <v>127</v>
      </c>
      <c r="B20" s="445"/>
      <c r="C20" s="445"/>
      <c r="D20" s="445"/>
      <c r="E20" s="445"/>
      <c r="F20" s="446"/>
      <c r="H20" s="89"/>
      <c r="I20" s="78"/>
    </row>
    <row r="21" spans="1:9" s="85" customFormat="1" ht="25.5" x14ac:dyDescent="0.25">
      <c r="A21" s="90">
        <f>A18+1</f>
        <v>8</v>
      </c>
      <c r="B21" s="73" t="s">
        <v>128</v>
      </c>
      <c r="C21" s="74" t="s">
        <v>118</v>
      </c>
      <c r="D21" s="75">
        <v>120</v>
      </c>
      <c r="E21" s="76">
        <v>315</v>
      </c>
      <c r="F21" s="91">
        <f t="shared" ref="F21:F28" si="2">D21*E21</f>
        <v>37800</v>
      </c>
      <c r="I21" s="78"/>
    </row>
    <row r="22" spans="1:9" s="85" customFormat="1" ht="25.5" x14ac:dyDescent="0.25">
      <c r="A22" s="92">
        <f t="shared" ref="A22:A28" si="3">A21+1</f>
        <v>9</v>
      </c>
      <c r="B22" s="80" t="s">
        <v>129</v>
      </c>
      <c r="C22" s="81" t="s">
        <v>118</v>
      </c>
      <c r="D22" s="82">
        <v>270</v>
      </c>
      <c r="E22" s="83">
        <v>382</v>
      </c>
      <c r="F22" s="84">
        <f>D22*E22</f>
        <v>103140</v>
      </c>
      <c r="I22" s="78"/>
    </row>
    <row r="23" spans="1:9" s="85" customFormat="1" ht="25.5" x14ac:dyDescent="0.25">
      <c r="A23" s="92">
        <f t="shared" si="3"/>
        <v>10</v>
      </c>
      <c r="B23" s="80" t="s">
        <v>130</v>
      </c>
      <c r="C23" s="81" t="s">
        <v>123</v>
      </c>
      <c r="D23" s="82">
        <v>460</v>
      </c>
      <c r="E23" s="83">
        <v>7.2</v>
      </c>
      <c r="F23" s="84">
        <f t="shared" si="2"/>
        <v>3312</v>
      </c>
      <c r="I23" s="78"/>
    </row>
    <row r="24" spans="1:9" s="85" customFormat="1" ht="25.5" x14ac:dyDescent="0.25">
      <c r="A24" s="92">
        <f t="shared" si="3"/>
        <v>11</v>
      </c>
      <c r="B24" s="80" t="s">
        <v>131</v>
      </c>
      <c r="C24" s="81" t="s">
        <v>132</v>
      </c>
      <c r="D24" s="82">
        <v>33400</v>
      </c>
      <c r="E24" s="83">
        <v>3.6</v>
      </c>
      <c r="F24" s="84">
        <f t="shared" si="2"/>
        <v>120240</v>
      </c>
      <c r="I24" s="78"/>
    </row>
    <row r="25" spans="1:9" s="85" customFormat="1" ht="25.5" x14ac:dyDescent="0.25">
      <c r="A25" s="92">
        <f t="shared" si="3"/>
        <v>12</v>
      </c>
      <c r="B25" s="80" t="s">
        <v>133</v>
      </c>
      <c r="C25" s="81" t="s">
        <v>118</v>
      </c>
      <c r="D25" s="82">
        <v>50</v>
      </c>
      <c r="E25" s="83">
        <v>382</v>
      </c>
      <c r="F25" s="84">
        <f t="shared" si="2"/>
        <v>19100</v>
      </c>
      <c r="I25" s="78"/>
    </row>
    <row r="26" spans="1:9" s="85" customFormat="1" ht="38.25" x14ac:dyDescent="0.25">
      <c r="A26" s="92">
        <f t="shared" si="3"/>
        <v>13</v>
      </c>
      <c r="B26" s="80" t="s">
        <v>134</v>
      </c>
      <c r="C26" s="81" t="s">
        <v>132</v>
      </c>
      <c r="D26" s="82">
        <v>3466</v>
      </c>
      <c r="E26" s="83">
        <v>3.6</v>
      </c>
      <c r="F26" s="84">
        <f t="shared" si="2"/>
        <v>12477.6</v>
      </c>
      <c r="I26" s="78"/>
    </row>
    <row r="27" spans="1:9" s="85" customFormat="1" ht="15" customHeight="1" x14ac:dyDescent="0.25">
      <c r="A27" s="92">
        <f t="shared" si="3"/>
        <v>14</v>
      </c>
      <c r="B27" s="86" t="s">
        <v>135</v>
      </c>
      <c r="C27" s="81" t="s">
        <v>132</v>
      </c>
      <c r="D27" s="93">
        <v>350</v>
      </c>
      <c r="E27" s="83">
        <v>4.5</v>
      </c>
      <c r="F27" s="84">
        <f t="shared" si="2"/>
        <v>1575</v>
      </c>
      <c r="I27" s="78"/>
    </row>
    <row r="28" spans="1:9" s="85" customFormat="1" ht="15" customHeight="1" x14ac:dyDescent="0.25">
      <c r="A28" s="92">
        <f t="shared" si="3"/>
        <v>15</v>
      </c>
      <c r="B28" s="86" t="s">
        <v>136</v>
      </c>
      <c r="C28" s="81" t="s">
        <v>123</v>
      </c>
      <c r="D28" s="93">
        <v>440</v>
      </c>
      <c r="E28" s="83">
        <v>1.1499999999999999</v>
      </c>
      <c r="F28" s="84">
        <f t="shared" si="2"/>
        <v>505.99999999999994</v>
      </c>
      <c r="I28" s="78"/>
    </row>
    <row r="29" spans="1:9" ht="15" customHeight="1" x14ac:dyDescent="0.25">
      <c r="A29" s="447" t="s">
        <v>126</v>
      </c>
      <c r="B29" s="448"/>
      <c r="C29" s="448"/>
      <c r="D29" s="448"/>
      <c r="E29" s="449"/>
      <c r="F29" s="94">
        <f>SUM(F21:F28)</f>
        <v>298150.59999999998</v>
      </c>
      <c r="I29" s="78"/>
    </row>
    <row r="30" spans="1:9" x14ac:dyDescent="0.25">
      <c r="A30" s="444" t="s">
        <v>137</v>
      </c>
      <c r="B30" s="445"/>
      <c r="C30" s="445"/>
      <c r="D30" s="445"/>
      <c r="E30" s="445"/>
      <c r="F30" s="446"/>
      <c r="H30" s="71"/>
      <c r="I30" s="78"/>
    </row>
    <row r="31" spans="1:9" ht="38.25" x14ac:dyDescent="0.25">
      <c r="A31" s="95">
        <f>A28+1</f>
        <v>16</v>
      </c>
      <c r="B31" s="73" t="s">
        <v>138</v>
      </c>
      <c r="C31" s="74" t="s">
        <v>118</v>
      </c>
      <c r="D31" s="75">
        <v>100</v>
      </c>
      <c r="E31" s="76">
        <v>382</v>
      </c>
      <c r="F31" s="91">
        <f>D31*E31</f>
        <v>38200</v>
      </c>
      <c r="I31" s="78"/>
    </row>
    <row r="32" spans="1:9" ht="25.5" x14ac:dyDescent="0.25">
      <c r="A32" s="79">
        <f>A31+1</f>
        <v>17</v>
      </c>
      <c r="B32" s="80" t="s">
        <v>139</v>
      </c>
      <c r="C32" s="81" t="s">
        <v>118</v>
      </c>
      <c r="D32" s="82">
        <v>180</v>
      </c>
      <c r="E32" s="83">
        <v>382</v>
      </c>
      <c r="F32" s="84">
        <f>D32*E32</f>
        <v>68760</v>
      </c>
      <c r="I32" s="78"/>
    </row>
    <row r="33" spans="1:9" ht="25.5" x14ac:dyDescent="0.25">
      <c r="A33" s="79">
        <f>A32+1</f>
        <v>18</v>
      </c>
      <c r="B33" s="80" t="s">
        <v>131</v>
      </c>
      <c r="C33" s="81" t="s">
        <v>132</v>
      </c>
      <c r="D33" s="82">
        <v>39400</v>
      </c>
      <c r="E33" s="83">
        <v>3.6</v>
      </c>
      <c r="F33" s="84">
        <f t="shared" ref="F33:F39" si="4">D33*E33</f>
        <v>141840</v>
      </c>
      <c r="I33" s="78"/>
    </row>
    <row r="34" spans="1:9" ht="15" customHeight="1" x14ac:dyDescent="0.25">
      <c r="A34" s="79">
        <f>A33+1</f>
        <v>19</v>
      </c>
      <c r="B34" s="80" t="s">
        <v>140</v>
      </c>
      <c r="C34" s="81" t="s">
        <v>123</v>
      </c>
      <c r="D34" s="93">
        <v>468</v>
      </c>
      <c r="E34" s="83">
        <v>7.2</v>
      </c>
      <c r="F34" s="84">
        <f t="shared" si="4"/>
        <v>3369.6</v>
      </c>
      <c r="I34" s="78"/>
    </row>
    <row r="35" spans="1:9" ht="15" customHeight="1" x14ac:dyDescent="0.25">
      <c r="A35" s="79">
        <f>A34+1</f>
        <v>20</v>
      </c>
      <c r="B35" s="80" t="s">
        <v>141</v>
      </c>
      <c r="C35" s="81" t="s">
        <v>123</v>
      </c>
      <c r="D35" s="93">
        <v>450</v>
      </c>
      <c r="E35" s="83">
        <v>7.2</v>
      </c>
      <c r="F35" s="84">
        <f t="shared" si="4"/>
        <v>3240</v>
      </c>
      <c r="I35" s="78"/>
    </row>
    <row r="36" spans="1:9" ht="15" customHeight="1" x14ac:dyDescent="0.25">
      <c r="A36" s="79">
        <f t="shared" ref="A36:A39" si="5">A35+1</f>
        <v>21</v>
      </c>
      <c r="B36" s="80" t="s">
        <v>142</v>
      </c>
      <c r="C36" s="81" t="s">
        <v>123</v>
      </c>
      <c r="D36" s="93">
        <v>1105</v>
      </c>
      <c r="E36" s="83">
        <v>7.2</v>
      </c>
      <c r="F36" s="84">
        <f t="shared" si="4"/>
        <v>7956</v>
      </c>
      <c r="I36" s="78"/>
    </row>
    <row r="37" spans="1:9" ht="25.5" x14ac:dyDescent="0.25">
      <c r="A37" s="79">
        <f t="shared" si="5"/>
        <v>22</v>
      </c>
      <c r="B37" s="80" t="s">
        <v>143</v>
      </c>
      <c r="C37" s="81" t="s">
        <v>123</v>
      </c>
      <c r="D37" s="93">
        <v>150</v>
      </c>
      <c r="E37" s="83">
        <v>31</v>
      </c>
      <c r="F37" s="84">
        <f t="shared" si="4"/>
        <v>4650</v>
      </c>
      <c r="I37" s="78"/>
    </row>
    <row r="38" spans="1:9" x14ac:dyDescent="0.25">
      <c r="A38" s="79">
        <f t="shared" si="5"/>
        <v>23</v>
      </c>
      <c r="B38" s="80" t="s">
        <v>135</v>
      </c>
      <c r="C38" s="81" t="s">
        <v>132</v>
      </c>
      <c r="D38" s="82">
        <v>500</v>
      </c>
      <c r="E38" s="83">
        <v>4.5</v>
      </c>
      <c r="F38" s="84">
        <f t="shared" si="4"/>
        <v>2250</v>
      </c>
      <c r="I38" s="78"/>
    </row>
    <row r="39" spans="1:9" ht="25.5" x14ac:dyDescent="0.25">
      <c r="A39" s="79">
        <f t="shared" si="5"/>
        <v>24</v>
      </c>
      <c r="B39" s="80" t="s">
        <v>144</v>
      </c>
      <c r="C39" s="81" t="s">
        <v>132</v>
      </c>
      <c r="D39" s="82">
        <v>5500</v>
      </c>
      <c r="E39" s="83">
        <v>4.5</v>
      </c>
      <c r="F39" s="84">
        <f t="shared" si="4"/>
        <v>24750</v>
      </c>
      <c r="I39" s="78"/>
    </row>
    <row r="40" spans="1:9" ht="15" customHeight="1" x14ac:dyDescent="0.25">
      <c r="A40" s="453" t="s">
        <v>126</v>
      </c>
      <c r="B40" s="454"/>
      <c r="C40" s="454"/>
      <c r="D40" s="454"/>
      <c r="E40" s="455"/>
      <c r="F40" s="96">
        <f>SUM(F31:F39)</f>
        <v>295015.59999999998</v>
      </c>
      <c r="I40" s="78"/>
    </row>
    <row r="41" spans="1:9" x14ac:dyDescent="0.25">
      <c r="A41" s="456" t="s">
        <v>145</v>
      </c>
      <c r="B41" s="457"/>
      <c r="C41" s="457"/>
      <c r="D41" s="457"/>
      <c r="E41" s="457"/>
      <c r="F41" s="458"/>
      <c r="H41" s="97"/>
      <c r="I41" s="78"/>
    </row>
    <row r="42" spans="1:9" ht="25.5" x14ac:dyDescent="0.25">
      <c r="A42" s="72">
        <f>A39+1</f>
        <v>25</v>
      </c>
      <c r="B42" s="73" t="s">
        <v>146</v>
      </c>
      <c r="C42" s="74" t="s">
        <v>123</v>
      </c>
      <c r="D42" s="98">
        <v>600</v>
      </c>
      <c r="E42" s="76">
        <v>49</v>
      </c>
      <c r="F42" s="99">
        <f t="shared" ref="F42:F55" si="6">D42*E42</f>
        <v>29400</v>
      </c>
      <c r="I42" s="78"/>
    </row>
    <row r="43" spans="1:9" ht="15" customHeight="1" x14ac:dyDescent="0.25">
      <c r="A43" s="100">
        <f>A42+1</f>
        <v>26</v>
      </c>
      <c r="B43" s="86" t="s">
        <v>147</v>
      </c>
      <c r="C43" s="81" t="s">
        <v>132</v>
      </c>
      <c r="D43" s="93">
        <v>1250</v>
      </c>
      <c r="E43" s="83">
        <v>4.5</v>
      </c>
      <c r="F43" s="101">
        <f t="shared" si="6"/>
        <v>5625</v>
      </c>
      <c r="I43" s="78"/>
    </row>
    <row r="44" spans="1:9" ht="15" customHeight="1" x14ac:dyDescent="0.25">
      <c r="A44" s="100">
        <f t="shared" ref="A44:A55" si="7">A43+1</f>
        <v>27</v>
      </c>
      <c r="B44" s="86" t="s">
        <v>148</v>
      </c>
      <c r="C44" s="81" t="s">
        <v>149</v>
      </c>
      <c r="D44" s="93">
        <v>1.25</v>
      </c>
      <c r="E44" s="83">
        <v>720</v>
      </c>
      <c r="F44" s="101">
        <f t="shared" si="6"/>
        <v>900</v>
      </c>
      <c r="I44" s="78"/>
    </row>
    <row r="45" spans="1:9" ht="15" customHeight="1" x14ac:dyDescent="0.25">
      <c r="A45" s="453" t="s">
        <v>126</v>
      </c>
      <c r="B45" s="454"/>
      <c r="C45" s="454"/>
      <c r="D45" s="454"/>
      <c r="E45" s="455"/>
      <c r="F45" s="96">
        <f>SUM(F42:F44)</f>
        <v>35925</v>
      </c>
      <c r="I45" s="78"/>
    </row>
    <row r="46" spans="1:9" x14ac:dyDescent="0.25">
      <c r="A46" s="456" t="s">
        <v>150</v>
      </c>
      <c r="B46" s="457"/>
      <c r="C46" s="457"/>
      <c r="D46" s="457"/>
      <c r="E46" s="457"/>
      <c r="F46" s="458"/>
      <c r="H46" s="97"/>
      <c r="I46" s="78"/>
    </row>
    <row r="47" spans="1:9" ht="38.25" x14ac:dyDescent="0.25">
      <c r="A47" s="72">
        <f>A44+1</f>
        <v>28</v>
      </c>
      <c r="B47" s="73" t="s">
        <v>151</v>
      </c>
      <c r="C47" s="102" t="s">
        <v>118</v>
      </c>
      <c r="D47" s="76">
        <v>10</v>
      </c>
      <c r="E47" s="103">
        <v>31</v>
      </c>
      <c r="F47" s="99">
        <f t="shared" si="6"/>
        <v>310</v>
      </c>
      <c r="I47" s="78"/>
    </row>
    <row r="48" spans="1:9" ht="25.5" x14ac:dyDescent="0.25">
      <c r="A48" s="100">
        <f t="shared" si="7"/>
        <v>29</v>
      </c>
      <c r="B48" s="80" t="s">
        <v>152</v>
      </c>
      <c r="C48" s="104" t="s">
        <v>118</v>
      </c>
      <c r="D48" s="83">
        <v>10</v>
      </c>
      <c r="E48" s="105">
        <v>292</v>
      </c>
      <c r="F48" s="101">
        <f t="shared" si="6"/>
        <v>2920</v>
      </c>
      <c r="I48" s="78"/>
    </row>
    <row r="49" spans="1:9" ht="38.25" x14ac:dyDescent="0.25">
      <c r="A49" s="100">
        <f t="shared" si="7"/>
        <v>30</v>
      </c>
      <c r="B49" s="80" t="s">
        <v>153</v>
      </c>
      <c r="C49" s="104" t="s">
        <v>118</v>
      </c>
      <c r="D49" s="83">
        <v>5</v>
      </c>
      <c r="E49" s="105">
        <v>360</v>
      </c>
      <c r="F49" s="101">
        <f t="shared" si="6"/>
        <v>1800</v>
      </c>
      <c r="I49" s="78"/>
    </row>
    <row r="50" spans="1:9" ht="25.5" x14ac:dyDescent="0.25">
      <c r="A50" s="100">
        <f t="shared" si="7"/>
        <v>31</v>
      </c>
      <c r="B50" s="80" t="s">
        <v>154</v>
      </c>
      <c r="C50" s="104" t="s">
        <v>132</v>
      </c>
      <c r="D50" s="83">
        <v>300</v>
      </c>
      <c r="E50" s="105">
        <v>3.6</v>
      </c>
      <c r="F50" s="101">
        <f t="shared" si="6"/>
        <v>1080</v>
      </c>
      <c r="I50" s="78"/>
    </row>
    <row r="51" spans="1:9" ht="15" customHeight="1" x14ac:dyDescent="0.25">
      <c r="A51" s="100">
        <f t="shared" si="7"/>
        <v>32</v>
      </c>
      <c r="B51" s="86" t="s">
        <v>155</v>
      </c>
      <c r="C51" s="104" t="s">
        <v>123</v>
      </c>
      <c r="D51" s="83">
        <v>7</v>
      </c>
      <c r="E51" s="105">
        <v>27</v>
      </c>
      <c r="F51" s="101">
        <f t="shared" si="6"/>
        <v>189</v>
      </c>
      <c r="I51" s="78"/>
    </row>
    <row r="52" spans="1:9" ht="15" customHeight="1" x14ac:dyDescent="0.25">
      <c r="A52" s="100">
        <f t="shared" si="7"/>
        <v>33</v>
      </c>
      <c r="B52" s="86" t="s">
        <v>156</v>
      </c>
      <c r="C52" s="104" t="s">
        <v>123</v>
      </c>
      <c r="D52" s="83">
        <v>30</v>
      </c>
      <c r="E52" s="105">
        <v>7.2</v>
      </c>
      <c r="F52" s="101">
        <f t="shared" si="6"/>
        <v>216</v>
      </c>
      <c r="I52" s="78"/>
    </row>
    <row r="53" spans="1:9" ht="15" customHeight="1" x14ac:dyDescent="0.25">
      <c r="A53" s="100">
        <f t="shared" si="7"/>
        <v>34</v>
      </c>
      <c r="B53" s="86" t="s">
        <v>157</v>
      </c>
      <c r="C53" s="104" t="s">
        <v>123</v>
      </c>
      <c r="D53" s="83">
        <v>10</v>
      </c>
      <c r="E53" s="105">
        <v>1.1499999999999999</v>
      </c>
      <c r="F53" s="101">
        <f t="shared" si="6"/>
        <v>11.5</v>
      </c>
      <c r="I53" s="78"/>
    </row>
    <row r="54" spans="1:9" x14ac:dyDescent="0.25">
      <c r="A54" s="100">
        <f t="shared" si="7"/>
        <v>35</v>
      </c>
      <c r="B54" s="86" t="s">
        <v>158</v>
      </c>
      <c r="C54" s="104" t="s">
        <v>132</v>
      </c>
      <c r="D54" s="83">
        <v>230</v>
      </c>
      <c r="E54" s="105">
        <v>4.5</v>
      </c>
      <c r="F54" s="101">
        <f t="shared" si="6"/>
        <v>1035</v>
      </c>
      <c r="I54" s="78"/>
    </row>
    <row r="55" spans="1:9" ht="15" customHeight="1" x14ac:dyDescent="0.25">
      <c r="A55" s="100">
        <f t="shared" si="7"/>
        <v>36</v>
      </c>
      <c r="B55" s="86" t="s">
        <v>159</v>
      </c>
      <c r="C55" s="104" t="s">
        <v>160</v>
      </c>
      <c r="D55" s="83">
        <v>145</v>
      </c>
      <c r="E55" s="105">
        <v>4.5</v>
      </c>
      <c r="F55" s="101">
        <f t="shared" si="6"/>
        <v>652.5</v>
      </c>
      <c r="I55" s="78"/>
    </row>
    <row r="56" spans="1:9" ht="15" customHeight="1" x14ac:dyDescent="0.25">
      <c r="A56" s="447" t="s">
        <v>126</v>
      </c>
      <c r="B56" s="448"/>
      <c r="C56" s="448"/>
      <c r="D56" s="448"/>
      <c r="E56" s="449"/>
      <c r="F56" s="94">
        <f>SUM(F47:F55)</f>
        <v>8214</v>
      </c>
      <c r="I56" s="78"/>
    </row>
    <row r="57" spans="1:9" x14ac:dyDescent="0.25">
      <c r="A57" s="106"/>
      <c r="B57" s="107" t="s">
        <v>161</v>
      </c>
      <c r="C57" s="108"/>
      <c r="D57" s="109"/>
      <c r="E57" s="109"/>
      <c r="F57" s="110">
        <f>F19+F29+F40+F45+F56</f>
        <v>666329.69999999995</v>
      </c>
      <c r="I57" s="78"/>
    </row>
    <row r="58" spans="1:9" x14ac:dyDescent="0.25">
      <c r="A58" s="462" t="s">
        <v>363</v>
      </c>
      <c r="B58" s="463"/>
      <c r="C58" s="463"/>
      <c r="D58" s="463"/>
      <c r="E58" s="463"/>
      <c r="F58" s="464"/>
      <c r="H58" s="71"/>
      <c r="I58" s="78"/>
    </row>
    <row r="59" spans="1:9" x14ac:dyDescent="0.25">
      <c r="A59" s="444" t="s">
        <v>162</v>
      </c>
      <c r="B59" s="445"/>
      <c r="C59" s="445"/>
      <c r="D59" s="445"/>
      <c r="E59" s="445"/>
      <c r="F59" s="446"/>
      <c r="H59" s="71"/>
      <c r="I59" s="78"/>
    </row>
    <row r="60" spans="1:9" s="85" customFormat="1" ht="25.5" x14ac:dyDescent="0.25">
      <c r="A60" s="95">
        <f>A55+1</f>
        <v>37</v>
      </c>
      <c r="B60" s="73" t="s">
        <v>163</v>
      </c>
      <c r="C60" s="102" t="s">
        <v>118</v>
      </c>
      <c r="D60" s="76">
        <v>150</v>
      </c>
      <c r="E60" s="103">
        <v>360</v>
      </c>
      <c r="F60" s="91">
        <f t="shared" ref="F60:F65" si="8">D60*E60</f>
        <v>54000</v>
      </c>
      <c r="I60" s="78"/>
    </row>
    <row r="61" spans="1:9" s="85" customFormat="1" ht="25.5" x14ac:dyDescent="0.25">
      <c r="A61" s="79">
        <f t="shared" ref="A61:A65" si="9">A60+1</f>
        <v>38</v>
      </c>
      <c r="B61" s="80" t="s">
        <v>164</v>
      </c>
      <c r="C61" s="104" t="s">
        <v>118</v>
      </c>
      <c r="D61" s="83">
        <v>100</v>
      </c>
      <c r="E61" s="105">
        <v>382</v>
      </c>
      <c r="F61" s="84">
        <f t="shared" si="8"/>
        <v>38200</v>
      </c>
      <c r="I61" s="78"/>
    </row>
    <row r="62" spans="1:9" s="85" customFormat="1" ht="38.25" x14ac:dyDescent="0.25">
      <c r="A62" s="79">
        <f t="shared" si="9"/>
        <v>39</v>
      </c>
      <c r="B62" s="80" t="s">
        <v>165</v>
      </c>
      <c r="C62" s="104" t="s">
        <v>123</v>
      </c>
      <c r="D62" s="83">
        <v>225</v>
      </c>
      <c r="E62" s="105">
        <v>45</v>
      </c>
      <c r="F62" s="84">
        <f t="shared" si="8"/>
        <v>10125</v>
      </c>
      <c r="I62" s="78"/>
    </row>
    <row r="63" spans="1:9" s="85" customFormat="1" ht="25.5" x14ac:dyDescent="0.25">
      <c r="A63" s="79">
        <f t="shared" si="9"/>
        <v>40</v>
      </c>
      <c r="B63" s="80" t="s">
        <v>166</v>
      </c>
      <c r="C63" s="104" t="s">
        <v>167</v>
      </c>
      <c r="D63" s="83">
        <v>300</v>
      </c>
      <c r="E63" s="105">
        <v>36</v>
      </c>
      <c r="F63" s="84">
        <f t="shared" si="8"/>
        <v>10800</v>
      </c>
      <c r="I63" s="78"/>
    </row>
    <row r="64" spans="1:9" s="85" customFormat="1" ht="25.5" x14ac:dyDescent="0.25">
      <c r="A64" s="79">
        <f t="shared" si="9"/>
        <v>41</v>
      </c>
      <c r="B64" s="80" t="s">
        <v>168</v>
      </c>
      <c r="C64" s="104" t="s">
        <v>123</v>
      </c>
      <c r="D64" s="83">
        <v>50</v>
      </c>
      <c r="E64" s="105">
        <v>504</v>
      </c>
      <c r="F64" s="84">
        <f t="shared" si="8"/>
        <v>25200</v>
      </c>
      <c r="I64" s="78"/>
    </row>
    <row r="65" spans="1:9" s="85" customFormat="1" x14ac:dyDescent="0.25">
      <c r="A65" s="79">
        <f t="shared" si="9"/>
        <v>42</v>
      </c>
      <c r="B65" s="86" t="s">
        <v>169</v>
      </c>
      <c r="C65" s="104" t="s">
        <v>160</v>
      </c>
      <c r="D65" s="83">
        <v>2500</v>
      </c>
      <c r="E65" s="105">
        <v>4.5</v>
      </c>
      <c r="F65" s="84">
        <f t="shared" si="8"/>
        <v>11250</v>
      </c>
      <c r="I65" s="78"/>
    </row>
    <row r="66" spans="1:9" ht="15" customHeight="1" x14ac:dyDescent="0.25">
      <c r="A66" s="447" t="s">
        <v>126</v>
      </c>
      <c r="B66" s="448"/>
      <c r="C66" s="448"/>
      <c r="D66" s="448"/>
      <c r="E66" s="449"/>
      <c r="F66" s="94">
        <f>SUM(F60:F65)</f>
        <v>149575</v>
      </c>
      <c r="I66" s="78"/>
    </row>
    <row r="67" spans="1:9" x14ac:dyDescent="0.25">
      <c r="A67" s="444" t="s">
        <v>170</v>
      </c>
      <c r="B67" s="445"/>
      <c r="C67" s="445"/>
      <c r="D67" s="445"/>
      <c r="E67" s="445"/>
      <c r="F67" s="446"/>
      <c r="H67" s="71"/>
      <c r="I67" s="78"/>
    </row>
    <row r="68" spans="1:9" s="85" customFormat="1" ht="38.25" x14ac:dyDescent="0.25">
      <c r="A68" s="95">
        <f>A65+1</f>
        <v>43</v>
      </c>
      <c r="B68" s="73" t="s">
        <v>171</v>
      </c>
      <c r="C68" s="102" t="s">
        <v>123</v>
      </c>
      <c r="D68" s="76">
        <v>660</v>
      </c>
      <c r="E68" s="103">
        <v>13</v>
      </c>
      <c r="F68" s="91">
        <f t="shared" ref="F68:F84" si="10">D68*E68</f>
        <v>8580</v>
      </c>
      <c r="I68" s="78"/>
    </row>
    <row r="69" spans="1:9" s="85" customFormat="1" ht="63.75" x14ac:dyDescent="0.25">
      <c r="A69" s="79">
        <f t="shared" ref="A69:A84" si="11">A68+1</f>
        <v>44</v>
      </c>
      <c r="B69" s="111" t="s">
        <v>172</v>
      </c>
      <c r="C69" s="104" t="s">
        <v>123</v>
      </c>
      <c r="D69" s="83">
        <v>660</v>
      </c>
      <c r="E69" s="105">
        <v>49</v>
      </c>
      <c r="F69" s="84">
        <f t="shared" si="10"/>
        <v>32340</v>
      </c>
      <c r="I69" s="78"/>
    </row>
    <row r="70" spans="1:9" s="85" customFormat="1" ht="25.5" x14ac:dyDescent="0.25">
      <c r="A70" s="79">
        <f t="shared" si="11"/>
        <v>45</v>
      </c>
      <c r="B70" s="80" t="s">
        <v>173</v>
      </c>
      <c r="C70" s="112" t="s">
        <v>167</v>
      </c>
      <c r="D70" s="83">
        <v>85</v>
      </c>
      <c r="E70" s="105">
        <v>29</v>
      </c>
      <c r="F70" s="84">
        <f t="shared" si="10"/>
        <v>2465</v>
      </c>
      <c r="I70" s="78"/>
    </row>
    <row r="71" spans="1:9" s="85" customFormat="1" x14ac:dyDescent="0.25">
      <c r="A71" s="79">
        <f t="shared" si="11"/>
        <v>46</v>
      </c>
      <c r="B71" s="80" t="s">
        <v>174</v>
      </c>
      <c r="C71" s="113" t="s">
        <v>167</v>
      </c>
      <c r="D71" s="83">
        <v>120</v>
      </c>
      <c r="E71" s="105">
        <v>29</v>
      </c>
      <c r="F71" s="84">
        <f t="shared" si="10"/>
        <v>3480</v>
      </c>
      <c r="I71" s="78"/>
    </row>
    <row r="72" spans="1:9" s="85" customFormat="1" ht="25.5" x14ac:dyDescent="0.25">
      <c r="A72" s="79">
        <f t="shared" si="11"/>
        <v>47</v>
      </c>
      <c r="B72" s="80" t="s">
        <v>175</v>
      </c>
      <c r="C72" s="113" t="s">
        <v>167</v>
      </c>
      <c r="D72" s="83">
        <v>120</v>
      </c>
      <c r="E72" s="105">
        <v>6.75</v>
      </c>
      <c r="F72" s="84">
        <f t="shared" si="10"/>
        <v>810</v>
      </c>
      <c r="I72" s="78"/>
    </row>
    <row r="73" spans="1:9" s="85" customFormat="1" x14ac:dyDescent="0.25">
      <c r="A73" s="79">
        <f t="shared" si="11"/>
        <v>48</v>
      </c>
      <c r="B73" s="80" t="s">
        <v>176</v>
      </c>
      <c r="C73" s="113" t="s">
        <v>167</v>
      </c>
      <c r="D73" s="83">
        <v>50</v>
      </c>
      <c r="E73" s="105">
        <v>6.75</v>
      </c>
      <c r="F73" s="84">
        <f t="shared" si="10"/>
        <v>337.5</v>
      </c>
      <c r="I73" s="78"/>
    </row>
    <row r="74" spans="1:9" s="85" customFormat="1" x14ac:dyDescent="0.25">
      <c r="A74" s="79">
        <f t="shared" si="11"/>
        <v>49</v>
      </c>
      <c r="B74" s="114" t="s">
        <v>177</v>
      </c>
      <c r="C74" s="113" t="s">
        <v>167</v>
      </c>
      <c r="D74" s="83">
        <v>120</v>
      </c>
      <c r="E74" s="105">
        <v>9</v>
      </c>
      <c r="F74" s="84">
        <f t="shared" si="10"/>
        <v>1080</v>
      </c>
      <c r="I74" s="78"/>
    </row>
    <row r="75" spans="1:9" s="85" customFormat="1" ht="25.5" x14ac:dyDescent="0.25">
      <c r="A75" s="79">
        <f t="shared" si="11"/>
        <v>50</v>
      </c>
      <c r="B75" s="80" t="s">
        <v>178</v>
      </c>
      <c r="C75" s="113" t="s">
        <v>123</v>
      </c>
      <c r="D75" s="83">
        <v>550</v>
      </c>
      <c r="E75" s="105">
        <v>45</v>
      </c>
      <c r="F75" s="84">
        <f t="shared" si="10"/>
        <v>24750</v>
      </c>
      <c r="I75" s="78"/>
    </row>
    <row r="76" spans="1:9" s="85" customFormat="1" ht="38.25" x14ac:dyDescent="0.25">
      <c r="A76" s="79">
        <f t="shared" si="11"/>
        <v>51</v>
      </c>
      <c r="B76" s="80" t="s">
        <v>179</v>
      </c>
      <c r="C76" s="113" t="s">
        <v>123</v>
      </c>
      <c r="D76" s="83">
        <v>550</v>
      </c>
      <c r="E76" s="105">
        <v>22</v>
      </c>
      <c r="F76" s="84">
        <f t="shared" si="10"/>
        <v>12100</v>
      </c>
      <c r="I76" s="78"/>
    </row>
    <row r="77" spans="1:9" s="85" customFormat="1" x14ac:dyDescent="0.25">
      <c r="A77" s="79">
        <f t="shared" si="11"/>
        <v>52</v>
      </c>
      <c r="B77" s="114" t="s">
        <v>180</v>
      </c>
      <c r="C77" s="113" t="s">
        <v>123</v>
      </c>
      <c r="D77" s="83">
        <v>550</v>
      </c>
      <c r="E77" s="105">
        <v>1.1499999999999999</v>
      </c>
      <c r="F77" s="84">
        <f t="shared" si="10"/>
        <v>632.5</v>
      </c>
      <c r="I77" s="78"/>
    </row>
    <row r="78" spans="1:9" s="85" customFormat="1" x14ac:dyDescent="0.25">
      <c r="A78" s="79">
        <f t="shared" si="11"/>
        <v>53</v>
      </c>
      <c r="B78" s="114" t="s">
        <v>181</v>
      </c>
      <c r="C78" s="113" t="s">
        <v>123</v>
      </c>
      <c r="D78" s="83">
        <v>550</v>
      </c>
      <c r="E78" s="105">
        <v>1.1499999999999999</v>
      </c>
      <c r="F78" s="84">
        <f t="shared" si="10"/>
        <v>632.5</v>
      </c>
      <c r="I78" s="78"/>
    </row>
    <row r="79" spans="1:9" s="85" customFormat="1" x14ac:dyDescent="0.25">
      <c r="A79" s="79">
        <f t="shared" si="11"/>
        <v>54</v>
      </c>
      <c r="B79" s="80" t="s">
        <v>182</v>
      </c>
      <c r="C79" s="113" t="s">
        <v>183</v>
      </c>
      <c r="D79" s="83">
        <v>1</v>
      </c>
      <c r="E79" s="105">
        <v>675</v>
      </c>
      <c r="F79" s="84">
        <f t="shared" si="10"/>
        <v>675</v>
      </c>
      <c r="I79" s="78"/>
    </row>
    <row r="80" spans="1:9" s="85" customFormat="1" x14ac:dyDescent="0.25">
      <c r="A80" s="79">
        <f t="shared" si="11"/>
        <v>55</v>
      </c>
      <c r="B80" s="80" t="s">
        <v>184</v>
      </c>
      <c r="C80" s="115" t="s">
        <v>183</v>
      </c>
      <c r="D80" s="83">
        <v>1</v>
      </c>
      <c r="E80" s="105">
        <v>225</v>
      </c>
      <c r="F80" s="84">
        <f t="shared" si="10"/>
        <v>225</v>
      </c>
      <c r="I80" s="78"/>
    </row>
    <row r="81" spans="1:9" s="85" customFormat="1" x14ac:dyDescent="0.25">
      <c r="A81" s="79">
        <f t="shared" si="11"/>
        <v>56</v>
      </c>
      <c r="B81" s="80" t="s">
        <v>185</v>
      </c>
      <c r="C81" s="104" t="s">
        <v>123</v>
      </c>
      <c r="D81" s="83">
        <v>100</v>
      </c>
      <c r="E81" s="105">
        <v>18</v>
      </c>
      <c r="F81" s="84">
        <f t="shared" si="10"/>
        <v>1800</v>
      </c>
      <c r="I81" s="78"/>
    </row>
    <row r="82" spans="1:9" s="85" customFormat="1" x14ac:dyDescent="0.25">
      <c r="A82" s="79">
        <f t="shared" si="11"/>
        <v>57</v>
      </c>
      <c r="B82" s="114" t="s">
        <v>186</v>
      </c>
      <c r="C82" s="104" t="s">
        <v>118</v>
      </c>
      <c r="D82" s="83">
        <v>3</v>
      </c>
      <c r="E82" s="105">
        <v>252</v>
      </c>
      <c r="F82" s="84">
        <f t="shared" si="10"/>
        <v>756</v>
      </c>
      <c r="I82" s="78"/>
    </row>
    <row r="83" spans="1:9" s="85" customFormat="1" x14ac:dyDescent="0.25">
      <c r="A83" s="79">
        <f t="shared" si="11"/>
        <v>58</v>
      </c>
      <c r="B83" s="114" t="s">
        <v>187</v>
      </c>
      <c r="C83" s="104" t="s">
        <v>183</v>
      </c>
      <c r="D83" s="83">
        <v>8</v>
      </c>
      <c r="E83" s="105">
        <v>360</v>
      </c>
      <c r="F83" s="84">
        <f t="shared" si="10"/>
        <v>2880</v>
      </c>
      <c r="I83" s="78"/>
    </row>
    <row r="84" spans="1:9" s="85" customFormat="1" ht="25.5" x14ac:dyDescent="0.25">
      <c r="A84" s="79">
        <f t="shared" si="11"/>
        <v>59</v>
      </c>
      <c r="B84" s="114" t="s">
        <v>188</v>
      </c>
      <c r="C84" s="104" t="s">
        <v>183</v>
      </c>
      <c r="D84" s="83">
        <v>1</v>
      </c>
      <c r="E84" s="105">
        <v>2250</v>
      </c>
      <c r="F84" s="84">
        <f t="shared" si="10"/>
        <v>2250</v>
      </c>
      <c r="I84" s="78"/>
    </row>
    <row r="85" spans="1:9" ht="15" customHeight="1" x14ac:dyDescent="0.25">
      <c r="A85" s="447" t="s">
        <v>126</v>
      </c>
      <c r="B85" s="448"/>
      <c r="C85" s="448"/>
      <c r="D85" s="448"/>
      <c r="E85" s="449"/>
      <c r="F85" s="94">
        <f>SUM(F68:F84)</f>
        <v>95793.5</v>
      </c>
      <c r="I85" s="78"/>
    </row>
    <row r="86" spans="1:9" x14ac:dyDescent="0.25">
      <c r="A86" s="444" t="s">
        <v>189</v>
      </c>
      <c r="B86" s="445"/>
      <c r="C86" s="445"/>
      <c r="D86" s="445"/>
      <c r="E86" s="445"/>
      <c r="F86" s="446"/>
      <c r="H86" s="71"/>
      <c r="I86" s="78"/>
    </row>
    <row r="87" spans="1:9" s="85" customFormat="1" ht="63.75" x14ac:dyDescent="0.25">
      <c r="A87" s="95">
        <f>A84+1</f>
        <v>60</v>
      </c>
      <c r="B87" s="73" t="s">
        <v>190</v>
      </c>
      <c r="C87" s="116" t="s">
        <v>123</v>
      </c>
      <c r="D87" s="76">
        <v>1800</v>
      </c>
      <c r="E87" s="103">
        <v>13</v>
      </c>
      <c r="F87" s="91">
        <f t="shared" ref="F87:F99" si="12">D87*E87</f>
        <v>23400</v>
      </c>
      <c r="I87" s="78"/>
    </row>
    <row r="88" spans="1:9" s="85" customFormat="1" ht="38.25" x14ac:dyDescent="0.25">
      <c r="A88" s="79">
        <f t="shared" ref="A88:A99" si="13">A87+1</f>
        <v>61</v>
      </c>
      <c r="B88" s="80" t="s">
        <v>191</v>
      </c>
      <c r="C88" s="112" t="s">
        <v>123</v>
      </c>
      <c r="D88" s="83">
        <v>150</v>
      </c>
      <c r="E88" s="105">
        <v>18</v>
      </c>
      <c r="F88" s="84">
        <f t="shared" si="12"/>
        <v>2700</v>
      </c>
      <c r="I88" s="78"/>
    </row>
    <row r="89" spans="1:9" s="85" customFormat="1" ht="38.25" x14ac:dyDescent="0.25">
      <c r="A89" s="79">
        <f t="shared" si="13"/>
        <v>62</v>
      </c>
      <c r="B89" s="80" t="s">
        <v>192</v>
      </c>
      <c r="C89" s="112" t="s">
        <v>123</v>
      </c>
      <c r="D89" s="83">
        <v>1050</v>
      </c>
      <c r="E89" s="105">
        <v>18</v>
      </c>
      <c r="F89" s="84">
        <f t="shared" si="12"/>
        <v>18900</v>
      </c>
      <c r="I89" s="78"/>
    </row>
    <row r="90" spans="1:9" s="85" customFormat="1" ht="25.5" x14ac:dyDescent="0.25">
      <c r="A90" s="79">
        <f t="shared" si="13"/>
        <v>63</v>
      </c>
      <c r="B90" s="80" t="s">
        <v>193</v>
      </c>
      <c r="C90" s="112" t="s">
        <v>123</v>
      </c>
      <c r="D90" s="83">
        <v>2730</v>
      </c>
      <c r="E90" s="105">
        <v>3.5</v>
      </c>
      <c r="F90" s="84">
        <f t="shared" si="12"/>
        <v>9555</v>
      </c>
      <c r="I90" s="78"/>
    </row>
    <row r="91" spans="1:9" s="85" customFormat="1" x14ac:dyDescent="0.25">
      <c r="A91" s="79">
        <f t="shared" si="13"/>
        <v>64</v>
      </c>
      <c r="B91" s="80" t="s">
        <v>194</v>
      </c>
      <c r="C91" s="112" t="s">
        <v>123</v>
      </c>
      <c r="D91" s="83">
        <v>150</v>
      </c>
      <c r="E91" s="105">
        <v>36</v>
      </c>
      <c r="F91" s="84">
        <f t="shared" si="12"/>
        <v>5400</v>
      </c>
      <c r="I91" s="78"/>
    </row>
    <row r="92" spans="1:9" s="85" customFormat="1" ht="25.5" x14ac:dyDescent="0.25">
      <c r="A92" s="79">
        <f t="shared" si="13"/>
        <v>65</v>
      </c>
      <c r="B92" s="80" t="s">
        <v>195</v>
      </c>
      <c r="C92" s="112" t="s">
        <v>123</v>
      </c>
      <c r="D92" s="83">
        <v>710</v>
      </c>
      <c r="E92" s="105">
        <v>22</v>
      </c>
      <c r="F92" s="84">
        <f t="shared" si="12"/>
        <v>15620</v>
      </c>
      <c r="I92" s="78"/>
    </row>
    <row r="93" spans="1:9" s="85" customFormat="1" x14ac:dyDescent="0.25">
      <c r="A93" s="79">
        <f t="shared" si="13"/>
        <v>66</v>
      </c>
      <c r="B93" s="80" t="s">
        <v>196</v>
      </c>
      <c r="C93" s="112" t="s">
        <v>123</v>
      </c>
      <c r="D93" s="83">
        <v>150</v>
      </c>
      <c r="E93" s="105">
        <v>22</v>
      </c>
      <c r="F93" s="84">
        <f t="shared" si="12"/>
        <v>3300</v>
      </c>
      <c r="I93" s="78"/>
    </row>
    <row r="94" spans="1:9" s="85" customFormat="1" ht="63.75" x14ac:dyDescent="0.25">
      <c r="A94" s="79">
        <f t="shared" si="13"/>
        <v>67</v>
      </c>
      <c r="B94" s="80" t="s">
        <v>197</v>
      </c>
      <c r="C94" s="112" t="s">
        <v>123</v>
      </c>
      <c r="D94" s="83">
        <v>710</v>
      </c>
      <c r="E94" s="105">
        <v>31</v>
      </c>
      <c r="F94" s="84">
        <f t="shared" si="12"/>
        <v>22010</v>
      </c>
      <c r="I94" s="78"/>
    </row>
    <row r="95" spans="1:9" s="85" customFormat="1" ht="25.5" x14ac:dyDescent="0.25">
      <c r="A95" s="79">
        <f t="shared" si="13"/>
        <v>68</v>
      </c>
      <c r="B95" s="80" t="s">
        <v>198</v>
      </c>
      <c r="C95" s="112" t="s">
        <v>123</v>
      </c>
      <c r="D95" s="83">
        <v>100</v>
      </c>
      <c r="E95" s="105">
        <v>22</v>
      </c>
      <c r="F95" s="84">
        <f t="shared" si="12"/>
        <v>2200</v>
      </c>
      <c r="I95" s="78"/>
    </row>
    <row r="96" spans="1:9" s="85" customFormat="1" x14ac:dyDescent="0.25">
      <c r="A96" s="79">
        <f t="shared" si="13"/>
        <v>69</v>
      </c>
      <c r="B96" s="80" t="s">
        <v>199</v>
      </c>
      <c r="C96" s="112" t="s">
        <v>123</v>
      </c>
      <c r="D96" s="83">
        <v>100</v>
      </c>
      <c r="E96" s="105">
        <v>22</v>
      </c>
      <c r="F96" s="84">
        <f t="shared" si="12"/>
        <v>2200</v>
      </c>
      <c r="I96" s="78"/>
    </row>
    <row r="97" spans="1:9" s="85" customFormat="1" x14ac:dyDescent="0.25">
      <c r="A97" s="79">
        <f t="shared" si="13"/>
        <v>70</v>
      </c>
      <c r="B97" s="80" t="s">
        <v>200</v>
      </c>
      <c r="C97" s="112" t="s">
        <v>123</v>
      </c>
      <c r="D97" s="83">
        <v>80</v>
      </c>
      <c r="E97" s="105">
        <v>18</v>
      </c>
      <c r="F97" s="84">
        <f t="shared" si="12"/>
        <v>1440</v>
      </c>
      <c r="I97" s="78"/>
    </row>
    <row r="98" spans="1:9" s="85" customFormat="1" ht="25.5" x14ac:dyDescent="0.25">
      <c r="A98" s="79">
        <f t="shared" si="13"/>
        <v>71</v>
      </c>
      <c r="B98" s="80" t="s">
        <v>201</v>
      </c>
      <c r="C98" s="112" t="s">
        <v>123</v>
      </c>
      <c r="D98" s="83">
        <v>250</v>
      </c>
      <c r="E98" s="105">
        <v>22</v>
      </c>
      <c r="F98" s="84">
        <f t="shared" si="12"/>
        <v>5500</v>
      </c>
      <c r="I98" s="78"/>
    </row>
    <row r="99" spans="1:9" s="85" customFormat="1" ht="25.5" x14ac:dyDescent="0.25">
      <c r="A99" s="79">
        <f t="shared" si="13"/>
        <v>72</v>
      </c>
      <c r="B99" s="80" t="s">
        <v>202</v>
      </c>
      <c r="C99" s="112" t="s">
        <v>123</v>
      </c>
      <c r="D99" s="83">
        <v>100</v>
      </c>
      <c r="E99" s="105">
        <v>25</v>
      </c>
      <c r="F99" s="84">
        <f t="shared" si="12"/>
        <v>2500</v>
      </c>
      <c r="I99" s="78"/>
    </row>
    <row r="100" spans="1:9" ht="15" customHeight="1" x14ac:dyDescent="0.25">
      <c r="A100" s="447" t="s">
        <v>126</v>
      </c>
      <c r="B100" s="448"/>
      <c r="C100" s="448"/>
      <c r="D100" s="448"/>
      <c r="E100" s="449"/>
      <c r="F100" s="94">
        <f>SUM(F87:F99)</f>
        <v>114725</v>
      </c>
      <c r="I100" s="78"/>
    </row>
    <row r="101" spans="1:9" x14ac:dyDescent="0.25">
      <c r="A101" s="444" t="s">
        <v>203</v>
      </c>
      <c r="B101" s="445"/>
      <c r="C101" s="445"/>
      <c r="D101" s="445"/>
      <c r="E101" s="445"/>
      <c r="F101" s="446"/>
      <c r="H101" s="71"/>
      <c r="I101" s="78"/>
    </row>
    <row r="102" spans="1:9" s="85" customFormat="1" ht="38.25" x14ac:dyDescent="0.25">
      <c r="A102" s="95">
        <f>A99+1</f>
        <v>73</v>
      </c>
      <c r="B102" s="73" t="s">
        <v>204</v>
      </c>
      <c r="C102" s="116" t="s">
        <v>123</v>
      </c>
      <c r="D102" s="76">
        <v>850</v>
      </c>
      <c r="E102" s="103">
        <v>13</v>
      </c>
      <c r="F102" s="91">
        <f t="shared" ref="F102:F112" si="14">D102*E102</f>
        <v>11050</v>
      </c>
      <c r="I102" s="78"/>
    </row>
    <row r="103" spans="1:9" s="85" customFormat="1" ht="25.5" x14ac:dyDescent="0.25">
      <c r="A103" s="79">
        <f t="shared" ref="A103:A112" si="15">A102+1</f>
        <v>74</v>
      </c>
      <c r="B103" s="80" t="s">
        <v>205</v>
      </c>
      <c r="C103" s="112" t="s">
        <v>123</v>
      </c>
      <c r="D103" s="83">
        <v>591</v>
      </c>
      <c r="E103" s="105">
        <v>31</v>
      </c>
      <c r="F103" s="84">
        <f t="shared" si="14"/>
        <v>18321</v>
      </c>
      <c r="I103" s="78"/>
    </row>
    <row r="104" spans="1:9" s="85" customFormat="1" ht="38.25" x14ac:dyDescent="0.25">
      <c r="A104" s="79">
        <f t="shared" si="15"/>
        <v>75</v>
      </c>
      <c r="B104" s="80" t="s">
        <v>206</v>
      </c>
      <c r="C104" s="112" t="s">
        <v>123</v>
      </c>
      <c r="D104" s="83">
        <v>226</v>
      </c>
      <c r="E104" s="105">
        <v>45</v>
      </c>
      <c r="F104" s="84">
        <f t="shared" si="14"/>
        <v>10170</v>
      </c>
      <c r="I104" s="78"/>
    </row>
    <row r="105" spans="1:9" s="85" customFormat="1" ht="38.25" x14ac:dyDescent="0.25">
      <c r="A105" s="79">
        <f t="shared" si="15"/>
        <v>76</v>
      </c>
      <c r="B105" s="80" t="s">
        <v>207</v>
      </c>
      <c r="C105" s="112" t="s">
        <v>123</v>
      </c>
      <c r="D105" s="83">
        <v>33</v>
      </c>
      <c r="E105" s="105">
        <v>45</v>
      </c>
      <c r="F105" s="84">
        <f t="shared" si="14"/>
        <v>1485</v>
      </c>
      <c r="I105" s="78"/>
    </row>
    <row r="106" spans="1:9" s="85" customFormat="1" x14ac:dyDescent="0.25">
      <c r="A106" s="79">
        <f t="shared" si="15"/>
        <v>77</v>
      </c>
      <c r="B106" s="80" t="s">
        <v>208</v>
      </c>
      <c r="C106" s="112" t="s">
        <v>123</v>
      </c>
      <c r="D106" s="83">
        <v>817</v>
      </c>
      <c r="E106" s="105">
        <v>11</v>
      </c>
      <c r="F106" s="84">
        <f t="shared" si="14"/>
        <v>8987</v>
      </c>
      <c r="I106" s="78"/>
    </row>
    <row r="107" spans="1:9" s="85" customFormat="1" ht="25.5" x14ac:dyDescent="0.25">
      <c r="A107" s="79">
        <f t="shared" si="15"/>
        <v>78</v>
      </c>
      <c r="B107" s="80" t="s">
        <v>209</v>
      </c>
      <c r="C107" s="112" t="s">
        <v>123</v>
      </c>
      <c r="D107" s="83">
        <v>270</v>
      </c>
      <c r="E107" s="105">
        <v>40</v>
      </c>
      <c r="F107" s="84">
        <f t="shared" si="14"/>
        <v>10800</v>
      </c>
      <c r="I107" s="78"/>
    </row>
    <row r="108" spans="1:9" s="85" customFormat="1" x14ac:dyDescent="0.25">
      <c r="A108" s="79">
        <f t="shared" si="15"/>
        <v>79</v>
      </c>
      <c r="B108" s="80" t="s">
        <v>210</v>
      </c>
      <c r="C108" s="112" t="s">
        <v>123</v>
      </c>
      <c r="D108" s="83">
        <v>17.5</v>
      </c>
      <c r="E108" s="105">
        <v>27</v>
      </c>
      <c r="F108" s="84">
        <f t="shared" si="14"/>
        <v>472.5</v>
      </c>
      <c r="I108" s="78"/>
    </row>
    <row r="109" spans="1:9" s="85" customFormat="1" ht="25.5" x14ac:dyDescent="0.25">
      <c r="A109" s="79">
        <f t="shared" si="15"/>
        <v>80</v>
      </c>
      <c r="B109" s="80" t="s">
        <v>211</v>
      </c>
      <c r="C109" s="112" t="s">
        <v>123</v>
      </c>
      <c r="D109" s="83">
        <v>416</v>
      </c>
      <c r="E109" s="105">
        <v>22</v>
      </c>
      <c r="F109" s="84">
        <f t="shared" si="14"/>
        <v>9152</v>
      </c>
      <c r="I109" s="78"/>
    </row>
    <row r="110" spans="1:9" s="85" customFormat="1" ht="25.5" x14ac:dyDescent="0.25">
      <c r="A110" s="79">
        <f t="shared" si="15"/>
        <v>81</v>
      </c>
      <c r="B110" s="80" t="s">
        <v>212</v>
      </c>
      <c r="C110" s="112" t="s">
        <v>123</v>
      </c>
      <c r="D110" s="83">
        <v>440</v>
      </c>
      <c r="E110" s="105">
        <v>1.1499999999999999</v>
      </c>
      <c r="F110" s="84">
        <f t="shared" si="14"/>
        <v>505.99999999999994</v>
      </c>
      <c r="I110" s="78"/>
    </row>
    <row r="111" spans="1:9" s="85" customFormat="1" ht="38.25" x14ac:dyDescent="0.25">
      <c r="A111" s="79">
        <f t="shared" si="15"/>
        <v>82</v>
      </c>
      <c r="B111" s="80" t="s">
        <v>179</v>
      </c>
      <c r="C111" s="112" t="s">
        <v>123</v>
      </c>
      <c r="D111" s="83">
        <v>416</v>
      </c>
      <c r="E111" s="105">
        <v>22</v>
      </c>
      <c r="F111" s="84">
        <f t="shared" si="14"/>
        <v>9152</v>
      </c>
      <c r="I111" s="78"/>
    </row>
    <row r="112" spans="1:9" s="85" customFormat="1" ht="25.5" x14ac:dyDescent="0.25">
      <c r="A112" s="79">
        <f t="shared" si="15"/>
        <v>83</v>
      </c>
      <c r="B112" s="80" t="s">
        <v>213</v>
      </c>
      <c r="C112" s="112" t="s">
        <v>123</v>
      </c>
      <c r="D112" s="83">
        <v>13</v>
      </c>
      <c r="E112" s="105">
        <v>54</v>
      </c>
      <c r="F112" s="84">
        <f t="shared" si="14"/>
        <v>702</v>
      </c>
      <c r="I112" s="78"/>
    </row>
    <row r="113" spans="1:9" ht="15" customHeight="1" x14ac:dyDescent="0.25">
      <c r="A113" s="447" t="s">
        <v>126</v>
      </c>
      <c r="B113" s="448"/>
      <c r="C113" s="448"/>
      <c r="D113" s="448"/>
      <c r="E113" s="449"/>
      <c r="F113" s="94">
        <f>SUM(F102:F112)</f>
        <v>80797.5</v>
      </c>
      <c r="I113" s="78"/>
    </row>
    <row r="114" spans="1:9" x14ac:dyDescent="0.25">
      <c r="A114" s="444" t="s">
        <v>214</v>
      </c>
      <c r="B114" s="445"/>
      <c r="C114" s="445"/>
      <c r="D114" s="445"/>
      <c r="E114" s="445"/>
      <c r="F114" s="446"/>
      <c r="H114" s="71"/>
      <c r="I114" s="78"/>
    </row>
    <row r="115" spans="1:9" s="85" customFormat="1" ht="25.5" x14ac:dyDescent="0.25">
      <c r="A115" s="90">
        <f>A112+1</f>
        <v>84</v>
      </c>
      <c r="B115" s="73" t="s">
        <v>215</v>
      </c>
      <c r="C115" s="116" t="s">
        <v>123</v>
      </c>
      <c r="D115" s="117">
        <v>185</v>
      </c>
      <c r="E115" s="103">
        <v>292</v>
      </c>
      <c r="F115" s="103">
        <f t="shared" ref="F115:F126" si="16">D115*E115</f>
        <v>54020</v>
      </c>
      <c r="I115" s="78"/>
    </row>
    <row r="116" spans="1:9" s="85" customFormat="1" ht="25.5" x14ac:dyDescent="0.25">
      <c r="A116" s="92">
        <f t="shared" ref="A116:A126" si="17">A115+1</f>
        <v>85</v>
      </c>
      <c r="B116" s="80" t="s">
        <v>216</v>
      </c>
      <c r="C116" s="112" t="s">
        <v>123</v>
      </c>
      <c r="D116" s="118">
        <v>25</v>
      </c>
      <c r="E116" s="105">
        <v>360</v>
      </c>
      <c r="F116" s="105">
        <f t="shared" si="16"/>
        <v>9000</v>
      </c>
      <c r="I116" s="78"/>
    </row>
    <row r="117" spans="1:9" s="85" customFormat="1" x14ac:dyDescent="0.25">
      <c r="A117" s="92">
        <f t="shared" si="17"/>
        <v>86</v>
      </c>
      <c r="B117" s="80" t="s">
        <v>217</v>
      </c>
      <c r="C117" s="112" t="s">
        <v>123</v>
      </c>
      <c r="D117" s="118">
        <v>15.3</v>
      </c>
      <c r="E117" s="105">
        <v>315</v>
      </c>
      <c r="F117" s="105">
        <f t="shared" si="16"/>
        <v>4819.5</v>
      </c>
      <c r="I117" s="78"/>
    </row>
    <row r="118" spans="1:9" s="85" customFormat="1" x14ac:dyDescent="0.25">
      <c r="A118" s="92">
        <f t="shared" si="17"/>
        <v>87</v>
      </c>
      <c r="B118" s="80" t="s">
        <v>218</v>
      </c>
      <c r="C118" s="112" t="s">
        <v>123</v>
      </c>
      <c r="D118" s="118">
        <v>14</v>
      </c>
      <c r="E118" s="105">
        <v>270</v>
      </c>
      <c r="F118" s="105">
        <f t="shared" si="16"/>
        <v>3780</v>
      </c>
      <c r="I118" s="78"/>
    </row>
    <row r="119" spans="1:9" s="85" customFormat="1" ht="25.5" x14ac:dyDescent="0.25">
      <c r="A119" s="92">
        <f t="shared" si="17"/>
        <v>88</v>
      </c>
      <c r="B119" s="114" t="s">
        <v>219</v>
      </c>
      <c r="C119" s="112" t="s">
        <v>123</v>
      </c>
      <c r="D119" s="118">
        <v>20</v>
      </c>
      <c r="E119" s="105">
        <v>315</v>
      </c>
      <c r="F119" s="105">
        <f t="shared" si="16"/>
        <v>6300</v>
      </c>
      <c r="I119" s="78"/>
    </row>
    <row r="120" spans="1:9" s="85" customFormat="1" x14ac:dyDescent="0.25">
      <c r="A120" s="92">
        <f t="shared" si="17"/>
        <v>89</v>
      </c>
      <c r="B120" s="114" t="s">
        <v>220</v>
      </c>
      <c r="C120" s="112" t="s">
        <v>123</v>
      </c>
      <c r="D120" s="118">
        <v>4</v>
      </c>
      <c r="E120" s="105">
        <v>315</v>
      </c>
      <c r="F120" s="105">
        <f t="shared" si="16"/>
        <v>1260</v>
      </c>
      <c r="I120" s="78"/>
    </row>
    <row r="121" spans="1:9" s="85" customFormat="1" ht="25.5" x14ac:dyDescent="0.25">
      <c r="A121" s="92">
        <f t="shared" si="17"/>
        <v>90</v>
      </c>
      <c r="B121" s="80" t="s">
        <v>221</v>
      </c>
      <c r="C121" s="112" t="s">
        <v>123</v>
      </c>
      <c r="D121" s="118">
        <v>4</v>
      </c>
      <c r="E121" s="105">
        <v>405</v>
      </c>
      <c r="F121" s="105">
        <f t="shared" si="16"/>
        <v>1620</v>
      </c>
      <c r="I121" s="78"/>
    </row>
    <row r="122" spans="1:9" s="85" customFormat="1" ht="25.5" x14ac:dyDescent="0.25">
      <c r="A122" s="92">
        <f t="shared" si="17"/>
        <v>91</v>
      </c>
      <c r="B122" s="80" t="s">
        <v>222</v>
      </c>
      <c r="C122" s="112" t="s">
        <v>167</v>
      </c>
      <c r="D122" s="118">
        <v>120</v>
      </c>
      <c r="E122" s="105">
        <v>27</v>
      </c>
      <c r="F122" s="105">
        <f t="shared" si="16"/>
        <v>3240</v>
      </c>
      <c r="I122" s="78"/>
    </row>
    <row r="123" spans="1:9" s="85" customFormat="1" x14ac:dyDescent="0.25">
      <c r="A123" s="92">
        <f t="shared" si="17"/>
        <v>92</v>
      </c>
      <c r="B123" s="80" t="s">
        <v>223</v>
      </c>
      <c r="C123" s="112" t="s">
        <v>167</v>
      </c>
      <c r="D123" s="118">
        <v>120</v>
      </c>
      <c r="E123" s="105">
        <v>22</v>
      </c>
      <c r="F123" s="105">
        <f t="shared" si="16"/>
        <v>2640</v>
      </c>
      <c r="I123" s="78"/>
    </row>
    <row r="124" spans="1:9" s="85" customFormat="1" ht="25.5" x14ac:dyDescent="0.25">
      <c r="A124" s="92">
        <f t="shared" si="17"/>
        <v>93</v>
      </c>
      <c r="B124" s="80" t="s">
        <v>224</v>
      </c>
      <c r="C124" s="112" t="s">
        <v>132</v>
      </c>
      <c r="D124" s="118">
        <v>800</v>
      </c>
      <c r="E124" s="105">
        <v>4.5</v>
      </c>
      <c r="F124" s="105">
        <f t="shared" si="16"/>
        <v>3600</v>
      </c>
      <c r="I124" s="78"/>
    </row>
    <row r="125" spans="1:9" s="85" customFormat="1" x14ac:dyDescent="0.25">
      <c r="A125" s="92">
        <f t="shared" si="17"/>
        <v>94</v>
      </c>
      <c r="B125" s="80" t="s">
        <v>225</v>
      </c>
      <c r="C125" s="112" t="s">
        <v>123</v>
      </c>
      <c r="D125" s="118">
        <v>5.4</v>
      </c>
      <c r="E125" s="105">
        <v>36</v>
      </c>
      <c r="F125" s="105">
        <f t="shared" si="16"/>
        <v>194.4</v>
      </c>
      <c r="I125" s="78"/>
    </row>
    <row r="126" spans="1:9" s="85" customFormat="1" ht="25.5" x14ac:dyDescent="0.25">
      <c r="A126" s="92">
        <f t="shared" si="17"/>
        <v>95</v>
      </c>
      <c r="B126" s="80" t="s">
        <v>226</v>
      </c>
      <c r="C126" s="112" t="s">
        <v>183</v>
      </c>
      <c r="D126" s="118">
        <v>2</v>
      </c>
      <c r="E126" s="105">
        <v>675</v>
      </c>
      <c r="F126" s="105">
        <f t="shared" si="16"/>
        <v>1350</v>
      </c>
      <c r="I126" s="78"/>
    </row>
    <row r="127" spans="1:9" ht="15" customHeight="1" x14ac:dyDescent="0.25">
      <c r="A127" s="447" t="s">
        <v>126</v>
      </c>
      <c r="B127" s="448"/>
      <c r="C127" s="448"/>
      <c r="D127" s="448"/>
      <c r="E127" s="449"/>
      <c r="F127" s="94">
        <f>SUM(F115:F126)</f>
        <v>91823.9</v>
      </c>
      <c r="I127" s="78"/>
    </row>
    <row r="128" spans="1:9" x14ac:dyDescent="0.25">
      <c r="A128" s="444" t="s">
        <v>227</v>
      </c>
      <c r="B128" s="445"/>
      <c r="C128" s="445"/>
      <c r="D128" s="445"/>
      <c r="E128" s="445"/>
      <c r="F128" s="446"/>
      <c r="H128" s="71"/>
      <c r="I128" s="78"/>
    </row>
    <row r="129" spans="1:9" s="85" customFormat="1" ht="51" x14ac:dyDescent="0.25">
      <c r="A129" s="119">
        <f>A126+1</f>
        <v>96</v>
      </c>
      <c r="B129" s="120" t="s">
        <v>228</v>
      </c>
      <c r="C129" s="121" t="s">
        <v>123</v>
      </c>
      <c r="D129" s="122">
        <v>50</v>
      </c>
      <c r="E129" s="123">
        <v>67</v>
      </c>
      <c r="F129" s="124">
        <f>D129*E129</f>
        <v>3350</v>
      </c>
      <c r="I129" s="78"/>
    </row>
    <row r="130" spans="1:9" ht="15" customHeight="1" x14ac:dyDescent="0.25">
      <c r="A130" s="447" t="s">
        <v>126</v>
      </c>
      <c r="B130" s="448"/>
      <c r="C130" s="448"/>
      <c r="D130" s="448"/>
      <c r="E130" s="449"/>
      <c r="F130" s="94">
        <f>F129</f>
        <v>3350</v>
      </c>
      <c r="I130" s="78"/>
    </row>
    <row r="131" spans="1:9" x14ac:dyDescent="0.25">
      <c r="A131" s="444" t="s">
        <v>229</v>
      </c>
      <c r="B131" s="445"/>
      <c r="C131" s="445"/>
      <c r="D131" s="445"/>
      <c r="E131" s="445"/>
      <c r="F131" s="446"/>
      <c r="H131" s="71"/>
      <c r="I131" s="78"/>
    </row>
    <row r="132" spans="1:9" s="85" customFormat="1" x14ac:dyDescent="0.25">
      <c r="A132" s="90">
        <f>A129+1</f>
        <v>97</v>
      </c>
      <c r="B132" s="125" t="s">
        <v>230</v>
      </c>
      <c r="C132" s="102" t="s">
        <v>123</v>
      </c>
      <c r="D132" s="76">
        <v>60</v>
      </c>
      <c r="E132" s="103">
        <v>9</v>
      </c>
      <c r="F132" s="103">
        <f>D132*E132</f>
        <v>540</v>
      </c>
      <c r="I132" s="78"/>
    </row>
    <row r="133" spans="1:9" s="85" customFormat="1" x14ac:dyDescent="0.25">
      <c r="A133" s="92">
        <f>A132+1</f>
        <v>98</v>
      </c>
      <c r="B133" s="86" t="s">
        <v>231</v>
      </c>
      <c r="C133" s="104" t="s">
        <v>123</v>
      </c>
      <c r="D133" s="83">
        <v>300</v>
      </c>
      <c r="E133" s="105">
        <v>9</v>
      </c>
      <c r="F133" s="105">
        <f>D133*E133</f>
        <v>2700</v>
      </c>
      <c r="I133" s="78"/>
    </row>
    <row r="134" spans="1:9" s="85" customFormat="1" x14ac:dyDescent="0.25">
      <c r="A134" s="92">
        <f t="shared" ref="A134:A137" si="18">A133+1</f>
        <v>99</v>
      </c>
      <c r="B134" s="86" t="s">
        <v>232</v>
      </c>
      <c r="C134" s="104" t="s">
        <v>123</v>
      </c>
      <c r="D134" s="83">
        <v>2430</v>
      </c>
      <c r="E134" s="105">
        <v>7</v>
      </c>
      <c r="F134" s="105">
        <f t="shared" ref="F134:F137" si="19">D134*E134</f>
        <v>17010</v>
      </c>
      <c r="I134" s="78"/>
    </row>
    <row r="135" spans="1:9" s="85" customFormat="1" x14ac:dyDescent="0.25">
      <c r="A135" s="92">
        <f t="shared" si="18"/>
        <v>100</v>
      </c>
      <c r="B135" s="86" t="s">
        <v>233</v>
      </c>
      <c r="C135" s="104" t="s">
        <v>123</v>
      </c>
      <c r="D135" s="83">
        <v>84</v>
      </c>
      <c r="E135" s="105">
        <v>9</v>
      </c>
      <c r="F135" s="105">
        <f t="shared" si="19"/>
        <v>756</v>
      </c>
      <c r="I135" s="78"/>
    </row>
    <row r="136" spans="1:9" s="85" customFormat="1" x14ac:dyDescent="0.25">
      <c r="A136" s="92">
        <f t="shared" si="18"/>
        <v>101</v>
      </c>
      <c r="B136" s="86" t="s">
        <v>234</v>
      </c>
      <c r="C136" s="104" t="s">
        <v>167</v>
      </c>
      <c r="D136" s="83">
        <v>15</v>
      </c>
      <c r="E136" s="105">
        <v>27</v>
      </c>
      <c r="F136" s="105">
        <f t="shared" si="19"/>
        <v>405</v>
      </c>
      <c r="I136" s="78"/>
    </row>
    <row r="137" spans="1:9" s="85" customFormat="1" x14ac:dyDescent="0.25">
      <c r="A137" s="92">
        <f t="shared" si="18"/>
        <v>102</v>
      </c>
      <c r="B137" s="86" t="s">
        <v>235</v>
      </c>
      <c r="C137" s="104" t="s">
        <v>123</v>
      </c>
      <c r="D137" s="83">
        <v>30</v>
      </c>
      <c r="E137" s="105">
        <v>9</v>
      </c>
      <c r="F137" s="105">
        <f t="shared" si="19"/>
        <v>270</v>
      </c>
      <c r="I137" s="78"/>
    </row>
    <row r="138" spans="1:9" ht="15" customHeight="1" x14ac:dyDescent="0.25">
      <c r="A138" s="447" t="s">
        <v>126</v>
      </c>
      <c r="B138" s="448"/>
      <c r="C138" s="448"/>
      <c r="D138" s="448"/>
      <c r="E138" s="449"/>
      <c r="F138" s="94">
        <f>SUM(F132:F137)</f>
        <v>21681</v>
      </c>
      <c r="I138" s="78"/>
    </row>
    <row r="139" spans="1:9" x14ac:dyDescent="0.25">
      <c r="A139" s="444" t="s">
        <v>236</v>
      </c>
      <c r="B139" s="445"/>
      <c r="C139" s="445"/>
      <c r="D139" s="445"/>
      <c r="E139" s="445"/>
      <c r="F139" s="446"/>
      <c r="H139" s="71"/>
      <c r="I139" s="78"/>
    </row>
    <row r="140" spans="1:9" s="85" customFormat="1" ht="38.25" x14ac:dyDescent="0.25">
      <c r="A140" s="90">
        <f>A137+1</f>
        <v>103</v>
      </c>
      <c r="B140" s="73" t="s">
        <v>237</v>
      </c>
      <c r="C140" s="116" t="s">
        <v>123</v>
      </c>
      <c r="D140" s="76">
        <v>105</v>
      </c>
      <c r="E140" s="103">
        <v>36</v>
      </c>
      <c r="F140" s="103">
        <f>D140*E140</f>
        <v>3780</v>
      </c>
      <c r="I140" s="78"/>
    </row>
    <row r="141" spans="1:9" s="85" customFormat="1" ht="25.5" x14ac:dyDescent="0.25">
      <c r="A141" s="92">
        <f>A140+1</f>
        <v>104</v>
      </c>
      <c r="B141" s="80" t="s">
        <v>238</v>
      </c>
      <c r="C141" s="112" t="s">
        <v>118</v>
      </c>
      <c r="D141" s="83">
        <v>11</v>
      </c>
      <c r="E141" s="105">
        <v>36</v>
      </c>
      <c r="F141" s="105">
        <f>D141*E141</f>
        <v>396</v>
      </c>
      <c r="I141" s="78"/>
    </row>
    <row r="142" spans="1:9" s="85" customFormat="1" ht="25.5" x14ac:dyDescent="0.25">
      <c r="A142" s="92">
        <f t="shared" ref="A142:A144" si="20">A141+1</f>
        <v>105</v>
      </c>
      <c r="B142" s="80" t="s">
        <v>239</v>
      </c>
      <c r="C142" s="112" t="s">
        <v>118</v>
      </c>
      <c r="D142" s="83">
        <v>6</v>
      </c>
      <c r="E142" s="105">
        <v>54</v>
      </c>
      <c r="F142" s="105">
        <f t="shared" ref="F142:F144" si="21">D142*E142</f>
        <v>324</v>
      </c>
      <c r="I142" s="78"/>
    </row>
    <row r="143" spans="1:9" s="85" customFormat="1" x14ac:dyDescent="0.25">
      <c r="A143" s="92">
        <f t="shared" si="20"/>
        <v>106</v>
      </c>
      <c r="B143" s="80" t="s">
        <v>240</v>
      </c>
      <c r="C143" s="112" t="s">
        <v>241</v>
      </c>
      <c r="D143" s="83">
        <v>6</v>
      </c>
      <c r="E143" s="105">
        <v>900</v>
      </c>
      <c r="F143" s="105">
        <f t="shared" si="21"/>
        <v>5400</v>
      </c>
      <c r="I143" s="78"/>
    </row>
    <row r="144" spans="1:9" s="85" customFormat="1" x14ac:dyDescent="0.25">
      <c r="A144" s="92">
        <f t="shared" si="20"/>
        <v>107</v>
      </c>
      <c r="B144" s="80" t="s">
        <v>242</v>
      </c>
      <c r="C144" s="112" t="s">
        <v>132</v>
      </c>
      <c r="D144" s="83">
        <v>150</v>
      </c>
      <c r="E144" s="105">
        <v>4.5</v>
      </c>
      <c r="F144" s="105">
        <f t="shared" si="21"/>
        <v>675</v>
      </c>
      <c r="I144" s="78"/>
    </row>
    <row r="145" spans="1:9" ht="15" customHeight="1" x14ac:dyDescent="0.25">
      <c r="A145" s="447" t="s">
        <v>126</v>
      </c>
      <c r="B145" s="448"/>
      <c r="C145" s="448"/>
      <c r="D145" s="448"/>
      <c r="E145" s="449"/>
      <c r="F145" s="94">
        <f>SUM(F140:F144)</f>
        <v>10575</v>
      </c>
      <c r="I145" s="78"/>
    </row>
    <row r="146" spans="1:9" x14ac:dyDescent="0.25">
      <c r="A146" s="444" t="s">
        <v>243</v>
      </c>
      <c r="B146" s="445"/>
      <c r="C146" s="445"/>
      <c r="D146" s="445"/>
      <c r="E146" s="445"/>
      <c r="F146" s="446"/>
      <c r="H146" s="71"/>
      <c r="I146" s="78"/>
    </row>
    <row r="147" spans="1:9" s="85" customFormat="1" ht="25.5" x14ac:dyDescent="0.25">
      <c r="A147" s="119">
        <f>A144+1</f>
        <v>108</v>
      </c>
      <c r="B147" s="126" t="s">
        <v>244</v>
      </c>
      <c r="C147" s="127" t="s">
        <v>160</v>
      </c>
      <c r="D147" s="124">
        <v>1</v>
      </c>
      <c r="E147" s="124">
        <v>18000</v>
      </c>
      <c r="F147" s="124">
        <f>D147*E147</f>
        <v>18000</v>
      </c>
      <c r="I147" s="78"/>
    </row>
    <row r="148" spans="1:9" ht="15" customHeight="1" x14ac:dyDescent="0.25">
      <c r="A148" s="447" t="s">
        <v>126</v>
      </c>
      <c r="B148" s="448"/>
      <c r="C148" s="448"/>
      <c r="D148" s="448"/>
      <c r="E148" s="449"/>
      <c r="F148" s="94">
        <f>SUM(F147:F147)</f>
        <v>18000</v>
      </c>
      <c r="I148" s="78"/>
    </row>
    <row r="149" spans="1:9" x14ac:dyDescent="0.25">
      <c r="A149" s="128"/>
      <c r="B149" s="129" t="s">
        <v>245</v>
      </c>
      <c r="C149" s="130"/>
      <c r="D149" s="131"/>
      <c r="E149" s="131"/>
      <c r="F149" s="132">
        <f>F66+F85+F100+F113+F127+F130+F138+F145+F148</f>
        <v>586320.9</v>
      </c>
      <c r="I149" s="78"/>
    </row>
    <row r="150" spans="1:9" x14ac:dyDescent="0.25">
      <c r="A150" s="459" t="s">
        <v>364</v>
      </c>
      <c r="B150" s="460"/>
      <c r="C150" s="460"/>
      <c r="D150" s="460"/>
      <c r="E150" s="460"/>
      <c r="F150" s="461"/>
      <c r="H150" s="71"/>
      <c r="I150" s="78"/>
    </row>
    <row r="151" spans="1:9" s="85" customFormat="1" x14ac:dyDescent="0.25">
      <c r="A151" s="90">
        <f>A147+1</f>
        <v>109</v>
      </c>
      <c r="B151" s="133" t="s">
        <v>246</v>
      </c>
      <c r="C151" s="74" t="s">
        <v>123</v>
      </c>
      <c r="D151" s="134">
        <v>1000</v>
      </c>
      <c r="E151" s="75">
        <v>62</v>
      </c>
      <c r="F151" s="103">
        <f t="shared" ref="F151:F158" si="22">D151*E151</f>
        <v>62000</v>
      </c>
      <c r="I151" s="78"/>
    </row>
    <row r="152" spans="1:9" s="85" customFormat="1" x14ac:dyDescent="0.25">
      <c r="A152" s="92">
        <f t="shared" ref="A152:A158" si="23">A151+1</f>
        <v>110</v>
      </c>
      <c r="B152" s="135" t="s">
        <v>247</v>
      </c>
      <c r="C152" s="81" t="s">
        <v>123</v>
      </c>
      <c r="D152" s="136">
        <v>1000</v>
      </c>
      <c r="E152" s="82">
        <v>57.5</v>
      </c>
      <c r="F152" s="105">
        <f t="shared" si="22"/>
        <v>57500</v>
      </c>
      <c r="I152" s="78"/>
    </row>
    <row r="153" spans="1:9" s="85" customFormat="1" x14ac:dyDescent="0.25">
      <c r="A153" s="92">
        <f t="shared" si="23"/>
        <v>111</v>
      </c>
      <c r="B153" s="135" t="s">
        <v>248</v>
      </c>
      <c r="C153" s="81" t="s">
        <v>123</v>
      </c>
      <c r="D153" s="136">
        <v>1000</v>
      </c>
      <c r="E153" s="82">
        <v>57.5</v>
      </c>
      <c r="F153" s="82">
        <f>D153*E153</f>
        <v>57500</v>
      </c>
      <c r="I153" s="78"/>
    </row>
    <row r="154" spans="1:9" s="85" customFormat="1" x14ac:dyDescent="0.25">
      <c r="A154" s="92">
        <f t="shared" si="23"/>
        <v>112</v>
      </c>
      <c r="B154" s="135" t="s">
        <v>249</v>
      </c>
      <c r="C154" s="81" t="s">
        <v>123</v>
      </c>
      <c r="D154" s="136">
        <v>1000</v>
      </c>
      <c r="E154" s="82">
        <v>8.9</v>
      </c>
      <c r="F154" s="82">
        <f t="shared" ref="F154:F156" si="24">D154*E154</f>
        <v>8900</v>
      </c>
      <c r="I154" s="78"/>
    </row>
    <row r="155" spans="1:9" s="85" customFormat="1" x14ac:dyDescent="0.25">
      <c r="A155" s="92">
        <f t="shared" si="23"/>
        <v>113</v>
      </c>
      <c r="B155" s="135" t="s">
        <v>250</v>
      </c>
      <c r="C155" s="81" t="s">
        <v>123</v>
      </c>
      <c r="D155" s="136">
        <v>1000</v>
      </c>
      <c r="E155" s="82">
        <v>13.3</v>
      </c>
      <c r="F155" s="82">
        <f t="shared" si="24"/>
        <v>13300</v>
      </c>
      <c r="I155" s="78"/>
    </row>
    <row r="156" spans="1:9" s="85" customFormat="1" x14ac:dyDescent="0.25">
      <c r="A156" s="92">
        <f t="shared" si="23"/>
        <v>114</v>
      </c>
      <c r="B156" s="135" t="s">
        <v>251</v>
      </c>
      <c r="C156" s="137" t="s">
        <v>123</v>
      </c>
      <c r="D156" s="136">
        <v>1000</v>
      </c>
      <c r="E156" s="82">
        <v>8.9</v>
      </c>
      <c r="F156" s="82">
        <f t="shared" si="24"/>
        <v>8900</v>
      </c>
      <c r="I156" s="78"/>
    </row>
    <row r="157" spans="1:9" s="85" customFormat="1" x14ac:dyDescent="0.25">
      <c r="A157" s="92">
        <f t="shared" si="23"/>
        <v>115</v>
      </c>
      <c r="B157" s="135" t="s">
        <v>252</v>
      </c>
      <c r="C157" s="137" t="s">
        <v>123</v>
      </c>
      <c r="D157" s="136">
        <v>1000</v>
      </c>
      <c r="E157" s="82">
        <v>4.4000000000000004</v>
      </c>
      <c r="F157" s="105">
        <f t="shared" si="22"/>
        <v>4400</v>
      </c>
      <c r="I157" s="78"/>
    </row>
    <row r="158" spans="1:9" s="85" customFormat="1" x14ac:dyDescent="0.25">
      <c r="A158" s="138">
        <f t="shared" si="23"/>
        <v>116</v>
      </c>
      <c r="B158" s="139" t="s">
        <v>253</v>
      </c>
      <c r="C158" s="140"/>
      <c r="D158" s="141">
        <v>1</v>
      </c>
      <c r="E158" s="142">
        <v>47260</v>
      </c>
      <c r="F158" s="142">
        <f t="shared" si="22"/>
        <v>47260</v>
      </c>
      <c r="I158" s="78"/>
    </row>
    <row r="159" spans="1:9" ht="15" customHeight="1" x14ac:dyDescent="0.25">
      <c r="A159" s="143"/>
      <c r="B159" s="144" t="s">
        <v>254</v>
      </c>
      <c r="C159" s="144"/>
      <c r="D159" s="144"/>
      <c r="E159" s="145"/>
      <c r="F159" s="146">
        <f>SUM(F151:F158)</f>
        <v>259760</v>
      </c>
    </row>
    <row r="160" spans="1:9" x14ac:dyDescent="0.25">
      <c r="A160" s="147"/>
      <c r="B160" s="148" t="s">
        <v>354</v>
      </c>
      <c r="C160" s="149"/>
      <c r="D160" s="150"/>
      <c r="E160" s="150"/>
      <c r="F160" s="151">
        <f>F57+F149+F159</f>
        <v>1512410.6</v>
      </c>
    </row>
    <row r="161" spans="5:6" customFormat="1" x14ac:dyDescent="0.25">
      <c r="E161" s="439" t="s">
        <v>72</v>
      </c>
      <c r="F161" s="439"/>
    </row>
    <row r="162" spans="5:6" customFormat="1" x14ac:dyDescent="0.25">
      <c r="E162" s="439" t="s">
        <v>105</v>
      </c>
      <c r="F162" s="439"/>
    </row>
  </sheetData>
  <mergeCells count="38">
    <mergeCell ref="A5:F5"/>
    <mergeCell ref="A1:B1"/>
    <mergeCell ref="A2:B2"/>
    <mergeCell ref="A4:F4"/>
    <mergeCell ref="A45:E45"/>
    <mergeCell ref="A7:F7"/>
    <mergeCell ref="A10:F10"/>
    <mergeCell ref="A11:F11"/>
    <mergeCell ref="A19:E19"/>
    <mergeCell ref="A20:F20"/>
    <mergeCell ref="A29:E29"/>
    <mergeCell ref="A30:F30"/>
    <mergeCell ref="A40:E40"/>
    <mergeCell ref="A41:F41"/>
    <mergeCell ref="A114:F114"/>
    <mergeCell ref="A46:F46"/>
    <mergeCell ref="A56:E56"/>
    <mergeCell ref="A58:F58"/>
    <mergeCell ref="A59:F59"/>
    <mergeCell ref="A66:E66"/>
    <mergeCell ref="A67:F67"/>
    <mergeCell ref="A85:E85"/>
    <mergeCell ref="A86:F86"/>
    <mergeCell ref="A100:E100"/>
    <mergeCell ref="A101:F101"/>
    <mergeCell ref="A113:E113"/>
    <mergeCell ref="E162:F162"/>
    <mergeCell ref="A127:E127"/>
    <mergeCell ref="A128:F128"/>
    <mergeCell ref="A130:E130"/>
    <mergeCell ref="A131:F131"/>
    <mergeCell ref="A138:E138"/>
    <mergeCell ref="A139:F139"/>
    <mergeCell ref="A145:E145"/>
    <mergeCell ref="A146:F146"/>
    <mergeCell ref="A148:E148"/>
    <mergeCell ref="A150:F150"/>
    <mergeCell ref="E161:F16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workbookViewId="0">
      <selection activeCell="E25" sqref="A1:F25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9" s="32" customFormat="1" x14ac:dyDescent="0.2">
      <c r="A1" s="440" t="s">
        <v>10</v>
      </c>
      <c r="B1" s="440"/>
      <c r="C1" s="2"/>
      <c r="D1" s="2"/>
      <c r="E1" s="2"/>
      <c r="F1" s="61"/>
    </row>
    <row r="2" spans="1:9" s="32" customFormat="1" x14ac:dyDescent="0.2">
      <c r="A2" s="440" t="s">
        <v>106</v>
      </c>
      <c r="B2" s="440"/>
      <c r="C2" s="2"/>
      <c r="D2" s="2"/>
      <c r="E2" s="2"/>
      <c r="F2" s="57"/>
    </row>
    <row r="3" spans="1:9" s="32" customFormat="1" x14ac:dyDescent="0.2">
      <c r="A3" s="59"/>
      <c r="B3" s="59"/>
      <c r="C3" s="2"/>
      <c r="D3" s="2"/>
      <c r="E3" s="2"/>
      <c r="F3" s="57"/>
    </row>
    <row r="4" spans="1:9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9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9" x14ac:dyDescent="0.25">
      <c r="A6" s="62"/>
      <c r="B6" s="62"/>
      <c r="C6" s="193"/>
      <c r="D6" s="219"/>
      <c r="E6" s="62"/>
      <c r="F6" s="62"/>
    </row>
    <row r="7" spans="1:9" x14ac:dyDescent="0.25">
      <c r="A7" s="443" t="s">
        <v>379</v>
      </c>
      <c r="B7" s="443"/>
      <c r="C7" s="443"/>
      <c r="D7" s="443"/>
      <c r="E7" s="443"/>
      <c r="F7" s="443"/>
    </row>
    <row r="8" spans="1:9" x14ac:dyDescent="0.25">
      <c r="B8" s="220"/>
      <c r="E8" s="221"/>
      <c r="F8" s="221"/>
    </row>
    <row r="9" spans="1:9" s="32" customFormat="1" x14ac:dyDescent="0.2">
      <c r="A9" s="2"/>
      <c r="B9" s="66"/>
      <c r="C9" s="67"/>
      <c r="D9" s="468"/>
      <c r="E9" s="468"/>
      <c r="F9" s="68"/>
    </row>
    <row r="10" spans="1:9" ht="26.25" x14ac:dyDescent="0.25">
      <c r="A10" s="159" t="s">
        <v>108</v>
      </c>
      <c r="B10" s="159" t="s">
        <v>109</v>
      </c>
      <c r="C10" s="159" t="s">
        <v>110</v>
      </c>
      <c r="D10" s="222" t="s">
        <v>111</v>
      </c>
      <c r="E10" s="159" t="s">
        <v>112</v>
      </c>
      <c r="F10" s="160" t="s">
        <v>255</v>
      </c>
    </row>
    <row r="11" spans="1:9" x14ac:dyDescent="0.25">
      <c r="A11" s="444" t="s">
        <v>367</v>
      </c>
      <c r="B11" s="445"/>
      <c r="C11" s="445"/>
      <c r="D11" s="445"/>
      <c r="E11" s="445"/>
      <c r="F11" s="446"/>
      <c r="H11" s="71"/>
    </row>
    <row r="12" spans="1:9" x14ac:dyDescent="0.25">
      <c r="A12" s="90">
        <v>1</v>
      </c>
      <c r="B12" s="86" t="s">
        <v>368</v>
      </c>
      <c r="C12" s="87" t="s">
        <v>118</v>
      </c>
      <c r="D12" s="223">
        <v>19.600000000000001</v>
      </c>
      <c r="E12" s="91">
        <v>45</v>
      </c>
      <c r="F12" s="91">
        <f>D12*E12</f>
        <v>882.00000000000011</v>
      </c>
      <c r="I12">
        <f>E12*C9</f>
        <v>0</v>
      </c>
    </row>
    <row r="13" spans="1:9" x14ac:dyDescent="0.25">
      <c r="A13" s="92">
        <f t="shared" ref="A13:A19" si="0">A12+1</f>
        <v>2</v>
      </c>
      <c r="B13" s="86" t="s">
        <v>369</v>
      </c>
      <c r="C13" s="87" t="s">
        <v>149</v>
      </c>
      <c r="D13" s="224">
        <v>35.299999999999997</v>
      </c>
      <c r="E13" s="189">
        <v>9</v>
      </c>
      <c r="F13" s="189">
        <f>D13*E13</f>
        <v>317.7</v>
      </c>
      <c r="I13">
        <f>E13*C9</f>
        <v>0</v>
      </c>
    </row>
    <row r="14" spans="1:9" x14ac:dyDescent="0.25">
      <c r="A14" s="119">
        <f t="shared" si="0"/>
        <v>3</v>
      </c>
      <c r="B14" s="86" t="s">
        <v>370</v>
      </c>
      <c r="C14" s="87" t="s">
        <v>149</v>
      </c>
      <c r="D14" s="224">
        <v>35.299999999999997</v>
      </c>
      <c r="E14" s="189">
        <v>9</v>
      </c>
      <c r="F14" s="189">
        <f t="shared" ref="F14:F19" si="1">D14*E14</f>
        <v>317.7</v>
      </c>
      <c r="I14">
        <f>E14*C9</f>
        <v>0</v>
      </c>
    </row>
    <row r="15" spans="1:9" x14ac:dyDescent="0.25">
      <c r="A15" s="92">
        <f t="shared" si="0"/>
        <v>4</v>
      </c>
      <c r="B15" s="86" t="s">
        <v>371</v>
      </c>
      <c r="C15" s="81" t="s">
        <v>118</v>
      </c>
      <c r="D15" s="224">
        <v>9.8000000000000007</v>
      </c>
      <c r="E15" s="189">
        <v>45</v>
      </c>
      <c r="F15" s="189">
        <f t="shared" si="1"/>
        <v>441.00000000000006</v>
      </c>
      <c r="I15">
        <f>E15*C9</f>
        <v>0</v>
      </c>
    </row>
    <row r="16" spans="1:9" ht="25.5" x14ac:dyDescent="0.25">
      <c r="A16" s="92">
        <f t="shared" si="0"/>
        <v>5</v>
      </c>
      <c r="B16" s="80" t="s">
        <v>372</v>
      </c>
      <c r="C16" s="81" t="s">
        <v>118</v>
      </c>
      <c r="D16" s="225">
        <v>9.8000000000000007</v>
      </c>
      <c r="E16" s="84">
        <v>270</v>
      </c>
      <c r="F16" s="189">
        <f t="shared" si="1"/>
        <v>2646</v>
      </c>
      <c r="I16">
        <f>E16*C9</f>
        <v>0</v>
      </c>
    </row>
    <row r="17" spans="1:12" ht="38.25" x14ac:dyDescent="0.25">
      <c r="A17" s="92">
        <f t="shared" si="0"/>
        <v>6</v>
      </c>
      <c r="B17" s="80" t="s">
        <v>373</v>
      </c>
      <c r="C17" s="81" t="s">
        <v>123</v>
      </c>
      <c r="D17" s="225">
        <v>98.3</v>
      </c>
      <c r="E17" s="84">
        <v>135</v>
      </c>
      <c r="F17" s="189">
        <f t="shared" si="1"/>
        <v>13270.5</v>
      </c>
      <c r="I17">
        <f>E17*C9</f>
        <v>0</v>
      </c>
    </row>
    <row r="18" spans="1:12" ht="25.5" x14ac:dyDescent="0.25">
      <c r="A18" s="92">
        <f t="shared" si="0"/>
        <v>7</v>
      </c>
      <c r="B18" s="80" t="s">
        <v>374</v>
      </c>
      <c r="C18" s="81" t="s">
        <v>167</v>
      </c>
      <c r="D18" s="225">
        <v>49</v>
      </c>
      <c r="E18" s="84">
        <v>67</v>
      </c>
      <c r="F18" s="189">
        <f t="shared" si="1"/>
        <v>3283</v>
      </c>
      <c r="I18">
        <f>E18*C9</f>
        <v>0</v>
      </c>
    </row>
    <row r="19" spans="1:12" x14ac:dyDescent="0.25">
      <c r="A19" s="92">
        <f t="shared" si="0"/>
        <v>8</v>
      </c>
      <c r="B19" s="86" t="s">
        <v>159</v>
      </c>
      <c r="C19" s="81" t="s">
        <v>41</v>
      </c>
      <c r="D19" s="225">
        <v>102.8</v>
      </c>
      <c r="E19" s="84">
        <v>4.5</v>
      </c>
      <c r="F19" s="84">
        <f t="shared" si="1"/>
        <v>462.59999999999997</v>
      </c>
      <c r="I19">
        <f>E19*C9</f>
        <v>0</v>
      </c>
    </row>
    <row r="20" spans="1:12" x14ac:dyDescent="0.25">
      <c r="A20" s="469" t="s">
        <v>432</v>
      </c>
      <c r="B20" s="470"/>
      <c r="C20" s="470"/>
      <c r="D20" s="470"/>
      <c r="E20" s="470"/>
      <c r="F20" s="151">
        <f>SUM(F12:F19)</f>
        <v>21620.5</v>
      </c>
    </row>
    <row r="21" spans="1:12" ht="38.25" x14ac:dyDescent="0.25">
      <c r="A21" s="186">
        <v>9</v>
      </c>
      <c r="B21" s="120" t="s">
        <v>353</v>
      </c>
      <c r="C21" s="201" t="s">
        <v>258</v>
      </c>
      <c r="D21" s="188">
        <v>1</v>
      </c>
      <c r="E21" s="189">
        <v>15486</v>
      </c>
      <c r="F21" s="189">
        <f>D21*E21</f>
        <v>15486</v>
      </c>
    </row>
    <row r="22" spans="1:12" x14ac:dyDescent="0.25">
      <c r="A22" s="147"/>
      <c r="B22" s="148" t="s">
        <v>354</v>
      </c>
      <c r="C22" s="149"/>
      <c r="D22" s="150"/>
      <c r="E22" s="191"/>
      <c r="F22" s="151">
        <f>F20+F21</f>
        <v>37106.5</v>
      </c>
    </row>
    <row r="23" spans="1:12" x14ac:dyDescent="0.25">
      <c r="A23" s="212"/>
      <c r="B23" s="213"/>
      <c r="C23" s="214"/>
      <c r="D23" s="227"/>
      <c r="E23" s="228"/>
      <c r="F23" s="216"/>
    </row>
    <row r="24" spans="1:12" x14ac:dyDescent="0.25">
      <c r="E24" s="439" t="s">
        <v>72</v>
      </c>
      <c r="F24" s="439"/>
    </row>
    <row r="25" spans="1:12" x14ac:dyDescent="0.25">
      <c r="E25" s="439" t="s">
        <v>105</v>
      </c>
      <c r="F25" s="439"/>
    </row>
    <row r="26" spans="1:12" x14ac:dyDescent="0.25">
      <c r="E26" s="229"/>
      <c r="F26" s="229"/>
    </row>
    <row r="31" spans="1:12" x14ac:dyDescent="0.25">
      <c r="L31" s="230"/>
    </row>
  </sheetData>
  <mergeCells count="10">
    <mergeCell ref="D9:E9"/>
    <mergeCell ref="A11:F11"/>
    <mergeCell ref="E24:F24"/>
    <mergeCell ref="E25:F25"/>
    <mergeCell ref="A20:E20"/>
    <mergeCell ref="A1:B1"/>
    <mergeCell ref="A2:B2"/>
    <mergeCell ref="A4:F4"/>
    <mergeCell ref="A5:F5"/>
    <mergeCell ref="A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opLeftCell="A58" zoomScaleNormal="100" workbookViewId="0">
      <selection activeCell="F64" sqref="F64"/>
    </sheetView>
  </sheetViews>
  <sheetFormatPr defaultRowHeight="15" x14ac:dyDescent="0.2"/>
  <cols>
    <col min="1" max="1" width="5" style="1" customWidth="1"/>
    <col min="2" max="2" width="55.42578125" style="1" customWidth="1"/>
    <col min="3" max="5" width="15.7109375" style="1" customWidth="1"/>
    <col min="6" max="6" width="13.85546875" style="1" customWidth="1"/>
    <col min="7" max="7" width="14.7109375" style="1" bestFit="1" customWidth="1"/>
    <col min="8" max="8" width="11.42578125" style="1" bestFit="1" customWidth="1"/>
    <col min="9" max="9" width="9.140625" style="1"/>
    <col min="10" max="10" width="9.5703125" style="1" bestFit="1" customWidth="1"/>
    <col min="11" max="11" width="13.5703125" style="1" bestFit="1" customWidth="1"/>
    <col min="12" max="12" width="12.140625" style="1" bestFit="1" customWidth="1"/>
    <col min="13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36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39</v>
      </c>
      <c r="B5" s="411"/>
      <c r="C5" s="411"/>
      <c r="D5" s="411"/>
      <c r="E5" s="411"/>
    </row>
    <row r="6" spans="1:8" x14ac:dyDescent="0.2">
      <c r="A6" s="408" t="s">
        <v>38</v>
      </c>
      <c r="B6" s="408"/>
      <c r="C6" s="408"/>
      <c r="D6" s="408"/>
      <c r="E6" s="408"/>
      <c r="F6" s="32"/>
    </row>
    <row r="7" spans="1:8" ht="18" x14ac:dyDescent="0.2">
      <c r="A7" s="411" t="s">
        <v>90</v>
      </c>
      <c r="B7" s="411"/>
      <c r="C7" s="411"/>
      <c r="D7" s="411"/>
      <c r="E7" s="411"/>
    </row>
    <row r="8" spans="1:8" x14ac:dyDescent="0.2">
      <c r="A8" s="408" t="s">
        <v>107</v>
      </c>
      <c r="B8" s="408"/>
      <c r="C8" s="408"/>
      <c r="D8" s="408"/>
      <c r="E8" s="408"/>
    </row>
    <row r="9" spans="1:8" x14ac:dyDescent="0.2">
      <c r="A9" s="4"/>
      <c r="B9" s="4"/>
      <c r="C9" s="4"/>
      <c r="D9" s="4"/>
      <c r="E9" s="4"/>
    </row>
    <row r="10" spans="1:8" ht="52.5" customHeight="1" x14ac:dyDescent="0.2">
      <c r="A10" s="414" t="s">
        <v>0</v>
      </c>
      <c r="B10" s="409" t="s">
        <v>11</v>
      </c>
      <c r="C10" s="28" t="s">
        <v>101</v>
      </c>
      <c r="D10" s="16" t="s">
        <v>1</v>
      </c>
      <c r="E10" s="58" t="s">
        <v>40</v>
      </c>
    </row>
    <row r="11" spans="1:8" ht="37.5" customHeight="1" x14ac:dyDescent="0.2">
      <c r="A11" s="415"/>
      <c r="B11" s="409"/>
      <c r="C11" s="16" t="s">
        <v>41</v>
      </c>
      <c r="D11" s="16" t="s">
        <v>41</v>
      </c>
      <c r="E11" s="16" t="s">
        <v>41</v>
      </c>
    </row>
    <row r="12" spans="1:8" x14ac:dyDescent="0.2">
      <c r="A12" s="17">
        <v>1</v>
      </c>
      <c r="B12" s="17">
        <v>2</v>
      </c>
      <c r="C12" s="17">
        <v>3</v>
      </c>
      <c r="D12" s="17">
        <v>4</v>
      </c>
      <c r="E12" s="17">
        <v>5</v>
      </c>
    </row>
    <row r="13" spans="1:8" ht="15.75" x14ac:dyDescent="0.2">
      <c r="A13" s="359" t="s">
        <v>12</v>
      </c>
      <c r="B13" s="360"/>
      <c r="C13" s="360"/>
      <c r="D13" s="360"/>
      <c r="E13" s="361"/>
    </row>
    <row r="14" spans="1:8" ht="15.75" x14ac:dyDescent="0.2">
      <c r="A14" s="418" t="s">
        <v>13</v>
      </c>
      <c r="B14" s="419"/>
      <c r="C14" s="419"/>
      <c r="D14" s="419"/>
      <c r="E14" s="420"/>
    </row>
    <row r="15" spans="1:8" x14ac:dyDescent="0.2">
      <c r="A15" s="311">
        <v>1.1000000000000001</v>
      </c>
      <c r="B15" s="312" t="s">
        <v>14</v>
      </c>
      <c r="C15" s="49">
        <v>0</v>
      </c>
      <c r="D15" s="49">
        <v>0</v>
      </c>
      <c r="E15" s="49">
        <v>0</v>
      </c>
      <c r="F15" s="7"/>
    </row>
    <row r="16" spans="1:8" x14ac:dyDescent="0.2">
      <c r="A16" s="313">
        <v>1.2</v>
      </c>
      <c r="B16" s="314" t="s">
        <v>2</v>
      </c>
      <c r="C16" s="48">
        <f>SUM(C17:C19)</f>
        <v>49036.002529999998</v>
      </c>
      <c r="D16" s="48">
        <f>SUM(D17:D19)</f>
        <v>9316.84</v>
      </c>
      <c r="E16" s="48">
        <f>SUM(E17:E19)</f>
        <v>58352.842530000002</v>
      </c>
      <c r="F16" s="53"/>
      <c r="G16" s="54"/>
      <c r="H16" s="54"/>
    </row>
    <row r="17" spans="1:8" x14ac:dyDescent="0.2">
      <c r="A17" s="315"/>
      <c r="B17" s="316" t="s">
        <v>91</v>
      </c>
      <c r="C17" s="30">
        <f>'D04'!C14</f>
        <v>8740.0025299999998</v>
      </c>
      <c r="D17" s="30">
        <f>ROUND(0.19*C17,2)</f>
        <v>1660.6</v>
      </c>
      <c r="E17" s="30">
        <f>C17+D17</f>
        <v>10400.60253</v>
      </c>
      <c r="F17" s="54"/>
      <c r="G17" s="54"/>
      <c r="H17" s="54"/>
    </row>
    <row r="18" spans="1:8" x14ac:dyDescent="0.2">
      <c r="A18" s="315"/>
      <c r="B18" s="316" t="s">
        <v>92</v>
      </c>
      <c r="C18" s="30">
        <f>'D05'!C14</f>
        <v>10170</v>
      </c>
      <c r="D18" s="30">
        <f t="shared" ref="D18:D19" si="0">ROUND(0.19*C18,2)</f>
        <v>1932.3</v>
      </c>
      <c r="E18" s="30">
        <f t="shared" ref="E18:E19" si="1">C18+D18</f>
        <v>12102.3</v>
      </c>
      <c r="F18" s="54"/>
      <c r="G18" s="54"/>
      <c r="H18" s="54"/>
    </row>
    <row r="19" spans="1:8" x14ac:dyDescent="0.2">
      <c r="A19" s="315"/>
      <c r="B19" s="316" t="s">
        <v>93</v>
      </c>
      <c r="C19" s="30">
        <f>'D06'!C14</f>
        <v>30126</v>
      </c>
      <c r="D19" s="30">
        <f t="shared" si="0"/>
        <v>5723.94</v>
      </c>
      <c r="E19" s="30">
        <f t="shared" si="1"/>
        <v>35849.94</v>
      </c>
      <c r="F19" s="54"/>
      <c r="G19" s="54"/>
      <c r="H19" s="54"/>
    </row>
    <row r="20" spans="1:8" ht="30" x14ac:dyDescent="0.2">
      <c r="A20" s="313">
        <v>1.3</v>
      </c>
      <c r="B20" s="317" t="s">
        <v>88</v>
      </c>
      <c r="C20" s="48">
        <f>'D07'!C14</f>
        <v>630</v>
      </c>
      <c r="D20" s="48">
        <f>ROUND(C20*0.19,2)</f>
        <v>119.7</v>
      </c>
      <c r="E20" s="48">
        <f>C20+D20</f>
        <v>749.7</v>
      </c>
      <c r="F20" s="53"/>
      <c r="G20" s="54"/>
      <c r="H20" s="54"/>
    </row>
    <row r="21" spans="1:8" x14ac:dyDescent="0.2">
      <c r="A21" s="318">
        <v>1.4</v>
      </c>
      <c r="B21" s="319" t="s">
        <v>42</v>
      </c>
      <c r="C21" s="320">
        <v>0</v>
      </c>
      <c r="D21" s="48">
        <f>ROUND(C21*0.19,2)</f>
        <v>0</v>
      </c>
      <c r="E21" s="48">
        <f>C21+D21</f>
        <v>0</v>
      </c>
      <c r="F21" s="53"/>
      <c r="G21" s="54"/>
      <c r="H21" s="54"/>
    </row>
    <row r="22" spans="1:8" ht="15.75" x14ac:dyDescent="0.2">
      <c r="A22" s="410" t="s">
        <v>3</v>
      </c>
      <c r="B22" s="410"/>
      <c r="C22" s="354">
        <f>C15+C16+C20+C21</f>
        <v>49666.002529999998</v>
      </c>
      <c r="D22" s="354">
        <f t="shared" ref="D22:E22" si="2">D15+D16+D20+D21</f>
        <v>9436.5400000000009</v>
      </c>
      <c r="E22" s="354">
        <f t="shared" si="2"/>
        <v>59102.542529999999</v>
      </c>
      <c r="F22" s="54"/>
      <c r="G22" s="53"/>
      <c r="H22" s="54"/>
    </row>
    <row r="23" spans="1:8" ht="15.75" x14ac:dyDescent="0.2">
      <c r="A23" s="421" t="s">
        <v>15</v>
      </c>
      <c r="B23" s="422"/>
      <c r="C23" s="422"/>
      <c r="D23" s="422"/>
      <c r="E23" s="423"/>
      <c r="F23" s="54"/>
      <c r="G23" s="54"/>
      <c r="H23" s="54"/>
    </row>
    <row r="24" spans="1:8" ht="15.75" x14ac:dyDescent="0.2">
      <c r="A24" s="418" t="s">
        <v>16</v>
      </c>
      <c r="B24" s="419"/>
      <c r="C24" s="419"/>
      <c r="D24" s="419"/>
      <c r="E24" s="420"/>
      <c r="F24" s="54"/>
      <c r="G24" s="54"/>
      <c r="H24" s="54"/>
    </row>
    <row r="25" spans="1:8" x14ac:dyDescent="0.2">
      <c r="A25" s="311">
        <v>2.1</v>
      </c>
      <c r="B25" s="312" t="s">
        <v>94</v>
      </c>
      <c r="C25" s="49">
        <f>'D08'!C18</f>
        <v>20402.5</v>
      </c>
      <c r="D25" s="49">
        <f>ROUND(C25*0.19,2)</f>
        <v>3876.48</v>
      </c>
      <c r="E25" s="49">
        <f>C25+D25</f>
        <v>24278.98</v>
      </c>
      <c r="F25" s="54"/>
      <c r="G25" s="54"/>
      <c r="H25" s="54"/>
    </row>
    <row r="26" spans="1:8" x14ac:dyDescent="0.2">
      <c r="A26" s="313">
        <v>2.2000000000000002</v>
      </c>
      <c r="B26" s="321" t="s">
        <v>95</v>
      </c>
      <c r="C26" s="48">
        <f>'D09'!C18</f>
        <v>21199.5</v>
      </c>
      <c r="D26" s="48">
        <f>ROUND(C26*0.19,2)</f>
        <v>4027.91</v>
      </c>
      <c r="E26" s="48">
        <f>C26+D26</f>
        <v>25227.41</v>
      </c>
      <c r="F26" s="54"/>
      <c r="G26" s="54"/>
      <c r="H26" s="54"/>
    </row>
    <row r="27" spans="1:8" ht="15.75" x14ac:dyDescent="0.2">
      <c r="A27" s="410" t="s">
        <v>4</v>
      </c>
      <c r="B27" s="410"/>
      <c r="C27" s="354">
        <f>SUM(C25:C26)</f>
        <v>41602</v>
      </c>
      <c r="D27" s="354">
        <f t="shared" ref="D27:E27" si="3">SUM(D25:D26)</f>
        <v>7904.3899999999994</v>
      </c>
      <c r="E27" s="354">
        <f t="shared" si="3"/>
        <v>49506.39</v>
      </c>
      <c r="F27" s="54"/>
      <c r="G27" s="54"/>
      <c r="H27" s="54"/>
    </row>
    <row r="28" spans="1:8" ht="15.75" x14ac:dyDescent="0.2">
      <c r="A28" s="421" t="s">
        <v>17</v>
      </c>
      <c r="B28" s="422"/>
      <c r="C28" s="422"/>
      <c r="D28" s="422"/>
      <c r="E28" s="423"/>
      <c r="F28" s="54"/>
      <c r="G28" s="54"/>
      <c r="H28" s="54"/>
    </row>
    <row r="29" spans="1:8" ht="15.75" x14ac:dyDescent="0.2">
      <c r="A29" s="418" t="s">
        <v>18</v>
      </c>
      <c r="B29" s="419"/>
      <c r="C29" s="419"/>
      <c r="D29" s="419"/>
      <c r="E29" s="420"/>
      <c r="F29" s="54"/>
      <c r="G29" s="54"/>
      <c r="H29" s="54"/>
    </row>
    <row r="30" spans="1:8" x14ac:dyDescent="0.2">
      <c r="A30" s="311">
        <v>3.1</v>
      </c>
      <c r="B30" s="312" t="s">
        <v>43</v>
      </c>
      <c r="C30" s="49">
        <f>SUM(C31:C33)</f>
        <v>4320</v>
      </c>
      <c r="D30" s="49">
        <f t="shared" ref="D30:E30" si="4">SUM(D31:D33)</f>
        <v>820.8</v>
      </c>
      <c r="E30" s="49">
        <f t="shared" si="4"/>
        <v>5140.8</v>
      </c>
      <c r="F30" s="54"/>
      <c r="G30" s="54"/>
      <c r="H30" s="54"/>
    </row>
    <row r="31" spans="1:8" x14ac:dyDescent="0.2">
      <c r="A31" s="315"/>
      <c r="B31" s="316" t="s">
        <v>44</v>
      </c>
      <c r="C31" s="30">
        <v>4320</v>
      </c>
      <c r="D31" s="30">
        <f>ROUND(C31*0.19,2)</f>
        <v>820.8</v>
      </c>
      <c r="E31" s="30">
        <f t="shared" ref="E31:E36" si="5">C31+D31</f>
        <v>5140.8</v>
      </c>
      <c r="F31" s="54"/>
      <c r="G31" s="54"/>
      <c r="H31" s="54"/>
    </row>
    <row r="32" spans="1:8" x14ac:dyDescent="0.2">
      <c r="A32" s="315"/>
      <c r="B32" s="316" t="s">
        <v>45</v>
      </c>
      <c r="C32" s="30">
        <v>0</v>
      </c>
      <c r="D32" s="30">
        <f>C32*0.19</f>
        <v>0</v>
      </c>
      <c r="E32" s="30">
        <f t="shared" si="5"/>
        <v>0</v>
      </c>
      <c r="F32" s="54"/>
      <c r="G32" s="55"/>
      <c r="H32" s="54"/>
    </row>
    <row r="33" spans="1:8" x14ac:dyDescent="0.2">
      <c r="A33" s="315"/>
      <c r="B33" s="316" t="s">
        <v>46</v>
      </c>
      <c r="C33" s="30">
        <v>0</v>
      </c>
      <c r="D33" s="30">
        <f>C33*0.19</f>
        <v>0</v>
      </c>
      <c r="E33" s="30">
        <f t="shared" si="5"/>
        <v>0</v>
      </c>
      <c r="F33" s="54"/>
      <c r="G33" s="54"/>
      <c r="H33" s="54"/>
    </row>
    <row r="34" spans="1:8" ht="30" x14ac:dyDescent="0.2">
      <c r="A34" s="313">
        <v>3.2</v>
      </c>
      <c r="B34" s="321" t="s">
        <v>89</v>
      </c>
      <c r="C34" s="48">
        <v>6300</v>
      </c>
      <c r="D34" s="30">
        <f t="shared" ref="D34:D36" si="6">ROUND(C34*0.19,2)</f>
        <v>1197</v>
      </c>
      <c r="E34" s="48">
        <f t="shared" si="5"/>
        <v>7497</v>
      </c>
      <c r="F34" s="54"/>
      <c r="G34" s="54"/>
      <c r="H34" s="54"/>
    </row>
    <row r="35" spans="1:8" x14ac:dyDescent="0.2">
      <c r="A35" s="313">
        <v>3.3</v>
      </c>
      <c r="B35" s="314" t="s">
        <v>47</v>
      </c>
      <c r="C35" s="48">
        <v>1000</v>
      </c>
      <c r="D35" s="30">
        <f t="shared" si="6"/>
        <v>190</v>
      </c>
      <c r="E35" s="48">
        <f t="shared" si="5"/>
        <v>1190</v>
      </c>
      <c r="F35" s="54"/>
      <c r="G35" s="54"/>
      <c r="H35" s="54"/>
    </row>
    <row r="36" spans="1:8" ht="30" x14ac:dyDescent="0.2">
      <c r="A36" s="322">
        <v>3.4</v>
      </c>
      <c r="B36" s="321" t="s">
        <v>48</v>
      </c>
      <c r="C36" s="48">
        <v>5000</v>
      </c>
      <c r="D36" s="30">
        <f t="shared" si="6"/>
        <v>950</v>
      </c>
      <c r="E36" s="48">
        <f t="shared" si="5"/>
        <v>5950</v>
      </c>
      <c r="F36" s="54"/>
      <c r="G36" s="54"/>
      <c r="H36" s="54"/>
    </row>
    <row r="37" spans="1:8" x14ac:dyDescent="0.2">
      <c r="A37" s="313">
        <v>3.5</v>
      </c>
      <c r="B37" s="316" t="s">
        <v>49</v>
      </c>
      <c r="C37" s="30">
        <f>SUM(C38:C43)</f>
        <v>62000</v>
      </c>
      <c r="D37" s="30">
        <f t="shared" ref="D37:E37" si="7">SUM(D38:D43)</f>
        <v>11780</v>
      </c>
      <c r="E37" s="30">
        <f t="shared" si="7"/>
        <v>73780</v>
      </c>
      <c r="F37" s="54"/>
      <c r="G37" s="54"/>
      <c r="H37" s="54"/>
    </row>
    <row r="38" spans="1:8" x14ac:dyDescent="0.2">
      <c r="A38" s="313"/>
      <c r="B38" s="316" t="s">
        <v>50</v>
      </c>
      <c r="C38" s="30">
        <v>0</v>
      </c>
      <c r="D38" s="48">
        <f>ROUND(C38*0.19,2)</f>
        <v>0</v>
      </c>
      <c r="E38" s="48">
        <f t="shared" ref="E38:E44" si="8">C38+D38</f>
        <v>0</v>
      </c>
      <c r="F38" s="54"/>
      <c r="G38" s="54"/>
      <c r="H38" s="54"/>
    </row>
    <row r="39" spans="1:8" x14ac:dyDescent="0.2">
      <c r="A39" s="313"/>
      <c r="B39" s="316" t="s">
        <v>51</v>
      </c>
      <c r="C39" s="30">
        <v>39000</v>
      </c>
      <c r="D39" s="48">
        <f>ROUND(C39*0.19,2)</f>
        <v>7410</v>
      </c>
      <c r="E39" s="48">
        <f t="shared" si="8"/>
        <v>46410</v>
      </c>
      <c r="F39" s="54"/>
      <c r="G39" s="54"/>
      <c r="H39" s="54"/>
    </row>
    <row r="40" spans="1:8" ht="30" x14ac:dyDescent="0.2">
      <c r="A40" s="313"/>
      <c r="B40" s="323" t="s">
        <v>52</v>
      </c>
      <c r="C40" s="30">
        <v>0</v>
      </c>
      <c r="D40" s="48">
        <f t="shared" ref="D40:D42" si="9">ROUND(C40*0.19,2)</f>
        <v>0</v>
      </c>
      <c r="E40" s="48">
        <f t="shared" si="8"/>
        <v>0</v>
      </c>
      <c r="F40" s="54"/>
      <c r="G40" s="54"/>
      <c r="H40" s="54"/>
    </row>
    <row r="41" spans="1:8" ht="30" x14ac:dyDescent="0.2">
      <c r="A41" s="313"/>
      <c r="B41" s="323" t="s">
        <v>53</v>
      </c>
      <c r="C41" s="30">
        <v>4000</v>
      </c>
      <c r="D41" s="48">
        <f t="shared" si="9"/>
        <v>760</v>
      </c>
      <c r="E41" s="48">
        <f t="shared" si="8"/>
        <v>4760</v>
      </c>
      <c r="F41" s="54"/>
      <c r="G41" s="54"/>
      <c r="H41" s="54"/>
    </row>
    <row r="42" spans="1:8" ht="30" x14ac:dyDescent="0.2">
      <c r="A42" s="313"/>
      <c r="B42" s="323" t="s">
        <v>54</v>
      </c>
      <c r="C42" s="30">
        <v>4000</v>
      </c>
      <c r="D42" s="48">
        <f t="shared" si="9"/>
        <v>760</v>
      </c>
      <c r="E42" s="48">
        <f t="shared" si="8"/>
        <v>4760</v>
      </c>
      <c r="F42" s="54"/>
      <c r="G42" s="54"/>
      <c r="H42" s="54"/>
    </row>
    <row r="43" spans="1:8" x14ac:dyDescent="0.2">
      <c r="A43" s="313"/>
      <c r="B43" s="316" t="s">
        <v>55</v>
      </c>
      <c r="C43" s="30">
        <v>15000</v>
      </c>
      <c r="D43" s="48">
        <f t="shared" ref="D43:D44" si="10">ROUND(C43*0.19,2)</f>
        <v>2850</v>
      </c>
      <c r="E43" s="48">
        <f t="shared" si="8"/>
        <v>17850</v>
      </c>
      <c r="F43" s="54"/>
      <c r="G43" s="54"/>
      <c r="H43" s="54"/>
    </row>
    <row r="44" spans="1:8" x14ac:dyDescent="0.2">
      <c r="A44" s="313">
        <v>3.6</v>
      </c>
      <c r="B44" s="321" t="s">
        <v>19</v>
      </c>
      <c r="C44" s="48">
        <v>0</v>
      </c>
      <c r="D44" s="48">
        <f t="shared" si="10"/>
        <v>0</v>
      </c>
      <c r="E44" s="48">
        <f t="shared" si="8"/>
        <v>0</v>
      </c>
      <c r="F44" s="54"/>
      <c r="G44" s="54"/>
      <c r="H44" s="54"/>
    </row>
    <row r="45" spans="1:8" x14ac:dyDescent="0.2">
      <c r="A45" s="313">
        <v>3.7</v>
      </c>
      <c r="B45" s="316" t="s">
        <v>20</v>
      </c>
      <c r="C45" s="30">
        <f>SUM(C46:C47)</f>
        <v>0</v>
      </c>
      <c r="D45" s="30">
        <f t="shared" ref="D45:E45" si="11">SUM(D46:D47)</f>
        <v>0</v>
      </c>
      <c r="E45" s="30">
        <f t="shared" si="11"/>
        <v>0</v>
      </c>
      <c r="F45" s="54"/>
      <c r="G45" s="54"/>
      <c r="H45" s="54"/>
    </row>
    <row r="46" spans="1:8" ht="30" x14ac:dyDescent="0.2">
      <c r="A46" s="313"/>
      <c r="B46" s="323" t="s">
        <v>56</v>
      </c>
      <c r="C46" s="30">
        <v>0</v>
      </c>
      <c r="D46" s="48">
        <f>ROUND(C46*0.19,2)</f>
        <v>0</v>
      </c>
      <c r="E46" s="48">
        <f>C46+D46</f>
        <v>0</v>
      </c>
      <c r="F46" s="54"/>
      <c r="G46" s="54"/>
      <c r="H46" s="54"/>
    </row>
    <row r="47" spans="1:8" x14ac:dyDescent="0.2">
      <c r="A47" s="313"/>
      <c r="B47" s="316" t="s">
        <v>57</v>
      </c>
      <c r="C47" s="30">
        <v>0</v>
      </c>
      <c r="D47" s="48">
        <f>ROUND(C47*0.19,2)</f>
        <v>0</v>
      </c>
      <c r="E47" s="48">
        <f>C47+D47</f>
        <v>0</v>
      </c>
      <c r="F47" s="54"/>
      <c r="G47" s="54"/>
      <c r="H47" s="54"/>
    </row>
    <row r="48" spans="1:8" x14ac:dyDescent="0.2">
      <c r="A48" s="313">
        <v>3.8</v>
      </c>
      <c r="B48" s="316" t="s">
        <v>58</v>
      </c>
      <c r="C48" s="30">
        <f>SUM(C49:C52)</f>
        <v>28000</v>
      </c>
      <c r="D48" s="30">
        <f>SUM(D49:D52)</f>
        <v>5320</v>
      </c>
      <c r="E48" s="30">
        <f>E49+E52</f>
        <v>33320</v>
      </c>
      <c r="F48" s="54"/>
      <c r="G48" s="54"/>
      <c r="H48" s="54"/>
    </row>
    <row r="49" spans="1:8" x14ac:dyDescent="0.2">
      <c r="A49" s="313"/>
      <c r="B49" s="316" t="s">
        <v>59</v>
      </c>
      <c r="C49" s="30">
        <v>13000</v>
      </c>
      <c r="D49" s="48">
        <f>ROUND(C49*0.19,)</f>
        <v>2470</v>
      </c>
      <c r="E49" s="48">
        <f>C49+D49</f>
        <v>15470</v>
      </c>
      <c r="F49" s="54"/>
      <c r="G49" s="54"/>
      <c r="H49" s="54"/>
    </row>
    <row r="50" spans="1:8" x14ac:dyDescent="0.2">
      <c r="A50" s="313"/>
      <c r="B50" s="316" t="s">
        <v>60</v>
      </c>
      <c r="C50" s="30">
        <v>0</v>
      </c>
      <c r="D50" s="48">
        <f t="shared" ref="D50:D51" si="12">ROUND(C50*0.19,)</f>
        <v>0</v>
      </c>
      <c r="E50" s="48">
        <f t="shared" ref="E50:E51" si="13">C50+D50</f>
        <v>0</v>
      </c>
      <c r="F50" s="54"/>
      <c r="G50" s="54"/>
      <c r="H50" s="54"/>
    </row>
    <row r="51" spans="1:8" ht="45" x14ac:dyDescent="0.2">
      <c r="A51" s="313"/>
      <c r="B51" s="323" t="s">
        <v>61</v>
      </c>
      <c r="C51" s="30">
        <v>0</v>
      </c>
      <c r="D51" s="48">
        <f t="shared" si="12"/>
        <v>0</v>
      </c>
      <c r="E51" s="48">
        <f t="shared" si="13"/>
        <v>0</v>
      </c>
      <c r="F51" s="54"/>
      <c r="G51" s="54"/>
      <c r="H51" s="54"/>
    </row>
    <row r="52" spans="1:8" x14ac:dyDescent="0.2">
      <c r="A52" s="313"/>
      <c r="B52" s="321" t="s">
        <v>62</v>
      </c>
      <c r="C52" s="48">
        <v>15000</v>
      </c>
      <c r="D52" s="48">
        <f>ROUND(0.19*C52,2)</f>
        <v>2850</v>
      </c>
      <c r="E52" s="48">
        <f>C52+D52</f>
        <v>17850</v>
      </c>
      <c r="F52" s="54"/>
      <c r="G52" s="54"/>
      <c r="H52" s="54"/>
    </row>
    <row r="53" spans="1:8" ht="15.75" x14ac:dyDescent="0.2">
      <c r="A53" s="424" t="s">
        <v>5</v>
      </c>
      <c r="B53" s="425"/>
      <c r="C53" s="354">
        <f>C30+C34+C35+C36+C37+C44+C45+C48</f>
        <v>106620</v>
      </c>
      <c r="D53" s="354">
        <f t="shared" ref="D53:E53" si="14">D30+D34+D35+D36+D37+D44+D45+D48</f>
        <v>20257.8</v>
      </c>
      <c r="E53" s="354">
        <f t="shared" si="14"/>
        <v>126877.8</v>
      </c>
      <c r="F53" s="54"/>
      <c r="G53" s="54"/>
      <c r="H53" s="54"/>
    </row>
    <row r="54" spans="1:8" ht="15.75" x14ac:dyDescent="0.2">
      <c r="A54" s="421" t="s">
        <v>21</v>
      </c>
      <c r="B54" s="422"/>
      <c r="C54" s="422"/>
      <c r="D54" s="422"/>
      <c r="E54" s="423"/>
      <c r="F54" s="54"/>
      <c r="G54" s="54"/>
      <c r="H54" s="54"/>
    </row>
    <row r="55" spans="1:8" ht="15.75" x14ac:dyDescent="0.2">
      <c r="A55" s="418" t="s">
        <v>22</v>
      </c>
      <c r="B55" s="419"/>
      <c r="C55" s="419"/>
      <c r="D55" s="419"/>
      <c r="E55" s="420"/>
      <c r="F55" s="54"/>
      <c r="G55" s="54"/>
      <c r="H55" s="54"/>
    </row>
    <row r="56" spans="1:8" x14ac:dyDescent="0.2">
      <c r="A56" s="311">
        <v>4.0999999999999996</v>
      </c>
      <c r="B56" s="312" t="s">
        <v>23</v>
      </c>
      <c r="C56" s="49">
        <f>SUM(C57:C59)</f>
        <v>1538531.1</v>
      </c>
      <c r="D56" s="49">
        <f t="shared" ref="D56:E56" si="15">SUM(D57:D59)</f>
        <v>292320.91000000003</v>
      </c>
      <c r="E56" s="49">
        <f t="shared" si="15"/>
        <v>1830852.01</v>
      </c>
      <c r="F56" s="54"/>
      <c r="G56" s="54"/>
      <c r="H56" s="54"/>
    </row>
    <row r="57" spans="1:8" x14ac:dyDescent="0.2">
      <c r="A57" s="313"/>
      <c r="B57" s="316" t="s">
        <v>96</v>
      </c>
      <c r="C57" s="30">
        <f>'D01'!C17</f>
        <v>1512410.6</v>
      </c>
      <c r="D57" s="48">
        <f>ROUND(C57*0.19,2)</f>
        <v>287358.01</v>
      </c>
      <c r="E57" s="48">
        <f>C57+D57</f>
        <v>1799768.61</v>
      </c>
      <c r="F57" s="54"/>
      <c r="G57" s="54"/>
      <c r="H57" s="54"/>
    </row>
    <row r="58" spans="1:8" x14ac:dyDescent="0.2">
      <c r="A58" s="313"/>
      <c r="B58" s="316" t="s">
        <v>97</v>
      </c>
      <c r="C58" s="30">
        <f>'D02'!C14</f>
        <v>21620.5</v>
      </c>
      <c r="D58" s="48">
        <f t="shared" ref="D58:D64" si="16">ROUND(C58*0.19,2)</f>
        <v>4107.8999999999996</v>
      </c>
      <c r="E58" s="48">
        <f t="shared" ref="E58:E59" si="17">C58+D58</f>
        <v>25728.400000000001</v>
      </c>
      <c r="F58" s="54"/>
      <c r="G58" s="54"/>
      <c r="H58" s="54"/>
    </row>
    <row r="59" spans="1:8" x14ac:dyDescent="0.2">
      <c r="A59" s="313"/>
      <c r="B59" s="323" t="s">
        <v>98</v>
      </c>
      <c r="C59" s="30">
        <f>'D03'!C14</f>
        <v>4500</v>
      </c>
      <c r="D59" s="48">
        <f t="shared" si="16"/>
        <v>855</v>
      </c>
      <c r="E59" s="48">
        <f t="shared" si="17"/>
        <v>5355</v>
      </c>
      <c r="F59" s="54"/>
      <c r="G59" s="54"/>
      <c r="H59" s="54"/>
    </row>
    <row r="60" spans="1:8" x14ac:dyDescent="0.2">
      <c r="A60" s="313">
        <v>4.2</v>
      </c>
      <c r="B60" s="314" t="s">
        <v>63</v>
      </c>
      <c r="C60" s="48">
        <f>'D01'!C19</f>
        <v>9541</v>
      </c>
      <c r="D60" s="48">
        <f t="shared" si="16"/>
        <v>1812.79</v>
      </c>
      <c r="E60" s="48">
        <f t="shared" ref="E60:E64" si="18">C60+D60</f>
        <v>11353.79</v>
      </c>
      <c r="F60" s="54"/>
      <c r="G60" s="54"/>
      <c r="H60" s="54"/>
    </row>
    <row r="61" spans="1:8" ht="30" x14ac:dyDescent="0.2">
      <c r="A61" s="313">
        <v>4.3</v>
      </c>
      <c r="B61" s="317" t="s">
        <v>64</v>
      </c>
      <c r="C61" s="48">
        <f>'D01'!C20</f>
        <v>190000</v>
      </c>
      <c r="D61" s="48">
        <f t="shared" si="16"/>
        <v>36100</v>
      </c>
      <c r="E61" s="48">
        <f t="shared" si="18"/>
        <v>226100</v>
      </c>
      <c r="F61" s="54"/>
      <c r="G61" s="54"/>
      <c r="H61" s="54"/>
    </row>
    <row r="62" spans="1:8" ht="30" x14ac:dyDescent="0.2">
      <c r="A62" s="313">
        <v>4.4000000000000004</v>
      </c>
      <c r="B62" s="321" t="s">
        <v>65</v>
      </c>
      <c r="C62" s="48">
        <f>'D01'!C21</f>
        <v>0</v>
      </c>
      <c r="D62" s="48">
        <f t="shared" si="16"/>
        <v>0</v>
      </c>
      <c r="E62" s="48">
        <f t="shared" si="18"/>
        <v>0</v>
      </c>
      <c r="F62" s="54"/>
      <c r="G62" s="54"/>
      <c r="H62" s="54"/>
    </row>
    <row r="63" spans="1:8" x14ac:dyDescent="0.2">
      <c r="A63" s="313">
        <v>4.5</v>
      </c>
      <c r="B63" s="314" t="s">
        <v>24</v>
      </c>
      <c r="C63" s="48">
        <f>'D01'!C22+'D02'!C19+'D06'!C19</f>
        <v>256840</v>
      </c>
      <c r="D63" s="48">
        <f t="shared" si="16"/>
        <v>48799.6</v>
      </c>
      <c r="E63" s="48">
        <f t="shared" si="18"/>
        <v>305639.59999999998</v>
      </c>
      <c r="F63" s="54"/>
      <c r="G63" s="54"/>
      <c r="H63" s="54"/>
    </row>
    <row r="64" spans="1:8" x14ac:dyDescent="0.2">
      <c r="A64" s="318">
        <v>4.5999999999999996</v>
      </c>
      <c r="B64" s="324" t="s">
        <v>25</v>
      </c>
      <c r="C64" s="320">
        <v>0</v>
      </c>
      <c r="D64" s="48">
        <f t="shared" si="16"/>
        <v>0</v>
      </c>
      <c r="E64" s="320">
        <f t="shared" si="18"/>
        <v>0</v>
      </c>
      <c r="F64" s="54"/>
      <c r="G64" s="54"/>
      <c r="H64" s="54"/>
    </row>
    <row r="65" spans="1:8" ht="15.75" customHeight="1" x14ac:dyDescent="0.2">
      <c r="A65" s="416" t="s">
        <v>6</v>
      </c>
      <c r="B65" s="417"/>
      <c r="C65" s="354">
        <f>C56+C60+C61+C62+C63+C64</f>
        <v>1994912.1</v>
      </c>
      <c r="D65" s="354">
        <f t="shared" ref="D65:E65" si="19">D56+D60+D61+D62+D63+D64</f>
        <v>379033.3</v>
      </c>
      <c r="E65" s="354">
        <f t="shared" si="19"/>
        <v>2373945.4</v>
      </c>
      <c r="F65" s="54"/>
      <c r="G65" s="54"/>
      <c r="H65" s="54"/>
    </row>
    <row r="66" spans="1:8" ht="15.75" x14ac:dyDescent="0.2">
      <c r="A66" s="421" t="s">
        <v>26</v>
      </c>
      <c r="B66" s="422"/>
      <c r="C66" s="422"/>
      <c r="D66" s="422"/>
      <c r="E66" s="423"/>
      <c r="F66" s="54"/>
      <c r="G66" s="54"/>
      <c r="H66" s="54"/>
    </row>
    <row r="67" spans="1:8" ht="15.75" x14ac:dyDescent="0.2">
      <c r="A67" s="418" t="s">
        <v>30</v>
      </c>
      <c r="B67" s="419"/>
      <c r="C67" s="419"/>
      <c r="D67" s="419"/>
      <c r="E67" s="420"/>
      <c r="F67" s="54"/>
      <c r="G67" s="54"/>
      <c r="H67" s="54"/>
    </row>
    <row r="68" spans="1:8" x14ac:dyDescent="0.2">
      <c r="A68" s="325">
        <v>5.0999999999999996</v>
      </c>
      <c r="B68" s="326" t="s">
        <v>428</v>
      </c>
      <c r="C68" s="51">
        <f>ROUND((C86-C69)*0.015,2)</f>
        <v>24590.1</v>
      </c>
      <c r="D68" s="51">
        <f>ROUND(C68*0.19,2)</f>
        <v>4672.12</v>
      </c>
      <c r="E68" s="51">
        <f>C68+D68</f>
        <v>29262.219999999998</v>
      </c>
      <c r="F68" s="54"/>
      <c r="G68" s="54"/>
      <c r="H68" s="54"/>
    </row>
    <row r="69" spans="1:8" ht="30" x14ac:dyDescent="0.2">
      <c r="A69" s="327"/>
      <c r="B69" s="328" t="s">
        <v>27</v>
      </c>
      <c r="C69" s="52">
        <v>20000</v>
      </c>
      <c r="D69" s="52">
        <f>ROUND(C69*0.19,2)</f>
        <v>3800</v>
      </c>
      <c r="E69" s="52">
        <f>C69+D69</f>
        <v>23800</v>
      </c>
      <c r="F69" s="56"/>
      <c r="G69" s="54"/>
      <c r="H69" s="365"/>
    </row>
    <row r="70" spans="1:8" x14ac:dyDescent="0.2">
      <c r="A70" s="327"/>
      <c r="B70" s="329" t="s">
        <v>28</v>
      </c>
      <c r="C70" s="52">
        <f>C68-C69</f>
        <v>4590.0999999999985</v>
      </c>
      <c r="D70" s="52">
        <f>ROUND(C70*0.19,2)</f>
        <v>872.12</v>
      </c>
      <c r="E70" s="52">
        <f>C70+D70</f>
        <v>5462.2199999999984</v>
      </c>
      <c r="F70" s="54"/>
      <c r="G70" s="54"/>
      <c r="H70" s="54"/>
    </row>
    <row r="71" spans="1:8" x14ac:dyDescent="0.2">
      <c r="A71" s="327">
        <v>5.2</v>
      </c>
      <c r="B71" s="329" t="s">
        <v>7</v>
      </c>
      <c r="C71" s="52">
        <f>SUM(C72:C76)</f>
        <v>17393.400000000001</v>
      </c>
      <c r="D71" s="52">
        <f t="shared" ref="D71:E71" si="20">SUM(D72:D76)</f>
        <v>3304.74</v>
      </c>
      <c r="E71" s="52">
        <f t="shared" si="20"/>
        <v>20698.14</v>
      </c>
      <c r="F71" s="54"/>
      <c r="G71" s="54"/>
      <c r="H71" s="54"/>
    </row>
    <row r="72" spans="1:8" ht="30" x14ac:dyDescent="0.2">
      <c r="A72" s="327"/>
      <c r="B72" s="330" t="s">
        <v>66</v>
      </c>
      <c r="C72" s="52">
        <v>0</v>
      </c>
      <c r="D72" s="52">
        <f t="shared" ref="D72:D78" si="21">ROUND(C72*0.19,2)</f>
        <v>0</v>
      </c>
      <c r="E72" s="52">
        <f t="shared" ref="E72:E78" si="22">C72+D72</f>
        <v>0</v>
      </c>
      <c r="F72" s="54"/>
      <c r="G72" s="54"/>
      <c r="H72" s="54"/>
    </row>
    <row r="73" spans="1:8" ht="30" x14ac:dyDescent="0.2">
      <c r="A73" s="327"/>
      <c r="B73" s="330" t="s">
        <v>99</v>
      </c>
      <c r="C73" s="52">
        <f>ROUND((C86-C69)*0.005,2)</f>
        <v>8196.7000000000007</v>
      </c>
      <c r="D73" s="52">
        <f t="shared" si="21"/>
        <v>1557.37</v>
      </c>
      <c r="E73" s="52">
        <f t="shared" si="22"/>
        <v>9754.07</v>
      </c>
      <c r="F73" s="54"/>
      <c r="G73" s="54"/>
      <c r="H73" s="54"/>
    </row>
    <row r="74" spans="1:8" ht="45" x14ac:dyDescent="0.2">
      <c r="A74" s="327"/>
      <c r="B74" s="330" t="s">
        <v>67</v>
      </c>
      <c r="C74" s="52">
        <v>0</v>
      </c>
      <c r="D74" s="52">
        <f t="shared" si="21"/>
        <v>0</v>
      </c>
      <c r="E74" s="52">
        <f t="shared" si="22"/>
        <v>0</v>
      </c>
      <c r="F74" s="54"/>
      <c r="G74" s="54"/>
      <c r="H74" s="54"/>
    </row>
    <row r="75" spans="1:8" ht="30" x14ac:dyDescent="0.2">
      <c r="A75" s="327"/>
      <c r="B75" s="330" t="s">
        <v>100</v>
      </c>
      <c r="C75" s="52">
        <f>ROUND((C86-C69)*0.005,2)</f>
        <v>8196.7000000000007</v>
      </c>
      <c r="D75" s="52">
        <f t="shared" si="21"/>
        <v>1557.37</v>
      </c>
      <c r="E75" s="52">
        <f t="shared" si="22"/>
        <v>9754.07</v>
      </c>
      <c r="F75" s="54"/>
      <c r="G75" s="54"/>
      <c r="H75" s="54"/>
    </row>
    <row r="76" spans="1:8" ht="30" x14ac:dyDescent="0.2">
      <c r="A76" s="327"/>
      <c r="B76" s="330" t="s">
        <v>68</v>
      </c>
      <c r="C76" s="52">
        <v>1000</v>
      </c>
      <c r="D76" s="52">
        <f t="shared" si="21"/>
        <v>190</v>
      </c>
      <c r="E76" s="52">
        <f t="shared" si="22"/>
        <v>1190</v>
      </c>
      <c r="F76" s="54"/>
      <c r="G76" s="54"/>
      <c r="H76" s="54"/>
    </row>
    <row r="77" spans="1:8" x14ac:dyDescent="0.2">
      <c r="A77" s="331">
        <v>5.3</v>
      </c>
      <c r="B77" s="332" t="s">
        <v>514</v>
      </c>
      <c r="C77" s="52">
        <f>ROUND((C16+C20+C21+C27+C37+C48+C65)*0.1,2)</f>
        <v>217618.01</v>
      </c>
      <c r="D77" s="52">
        <f t="shared" si="21"/>
        <v>41347.42</v>
      </c>
      <c r="E77" s="52">
        <f t="shared" si="22"/>
        <v>258965.43</v>
      </c>
      <c r="F77" s="54"/>
      <c r="G77" s="54"/>
      <c r="H77" s="54"/>
    </row>
    <row r="78" spans="1:8" x14ac:dyDescent="0.2">
      <c r="A78" s="333">
        <v>5.4</v>
      </c>
      <c r="B78" s="334" t="s">
        <v>69</v>
      </c>
      <c r="C78" s="335">
        <v>1500</v>
      </c>
      <c r="D78" s="52">
        <f t="shared" si="21"/>
        <v>285</v>
      </c>
      <c r="E78" s="52">
        <f t="shared" si="22"/>
        <v>1785</v>
      </c>
      <c r="F78" s="54"/>
      <c r="G78" s="54"/>
      <c r="H78" s="54"/>
    </row>
    <row r="79" spans="1:8" ht="15.75" customHeight="1" x14ac:dyDescent="0.2">
      <c r="A79" s="416" t="s">
        <v>8</v>
      </c>
      <c r="B79" s="417"/>
      <c r="C79" s="354">
        <f>C68+C71+C77+C78</f>
        <v>261101.51</v>
      </c>
      <c r="D79" s="354">
        <f t="shared" ref="D79:E79" si="23">D68+D71+D77+D78</f>
        <v>49609.279999999999</v>
      </c>
      <c r="E79" s="354">
        <f t="shared" si="23"/>
        <v>310710.78999999998</v>
      </c>
      <c r="F79" s="54"/>
      <c r="G79" s="54"/>
      <c r="H79" s="54"/>
    </row>
    <row r="80" spans="1:8" ht="15.75" x14ac:dyDescent="0.2">
      <c r="A80" s="421" t="s">
        <v>29</v>
      </c>
      <c r="B80" s="422"/>
      <c r="C80" s="422"/>
      <c r="D80" s="422"/>
      <c r="E80" s="423"/>
      <c r="F80" s="54"/>
      <c r="G80" s="54"/>
      <c r="H80" s="54"/>
    </row>
    <row r="81" spans="1:8" ht="15.75" x14ac:dyDescent="0.2">
      <c r="A81" s="418" t="s">
        <v>70</v>
      </c>
      <c r="B81" s="419"/>
      <c r="C81" s="419"/>
      <c r="D81" s="419"/>
      <c r="E81" s="420"/>
      <c r="F81" s="54"/>
      <c r="G81" s="54"/>
      <c r="H81" s="54"/>
    </row>
    <row r="82" spans="1:8" x14ac:dyDescent="0.2">
      <c r="A82" s="336">
        <v>6.1</v>
      </c>
      <c r="B82" s="337" t="s">
        <v>31</v>
      </c>
      <c r="C82" s="49">
        <v>0</v>
      </c>
      <c r="D82" s="49">
        <f>C82*0.19</f>
        <v>0</v>
      </c>
      <c r="E82" s="49">
        <f>C82+D82</f>
        <v>0</v>
      </c>
      <c r="F82" s="54"/>
      <c r="G82" s="54"/>
      <c r="H82" s="54"/>
    </row>
    <row r="83" spans="1:8" x14ac:dyDescent="0.2">
      <c r="A83" s="338">
        <v>6.2</v>
      </c>
      <c r="B83" s="339" t="s">
        <v>32</v>
      </c>
      <c r="C83" s="320">
        <v>0</v>
      </c>
      <c r="D83" s="320">
        <f>C83*0.19</f>
        <v>0</v>
      </c>
      <c r="E83" s="320">
        <f>C83+D83</f>
        <v>0</v>
      </c>
      <c r="F83" s="54"/>
      <c r="G83" s="54"/>
      <c r="H83" s="54"/>
    </row>
    <row r="84" spans="1:8" ht="15.75" customHeight="1" x14ac:dyDescent="0.2">
      <c r="A84" s="426" t="s">
        <v>33</v>
      </c>
      <c r="B84" s="427"/>
      <c r="C84" s="50">
        <f>SUM(C82:C83)</f>
        <v>0</v>
      </c>
      <c r="D84" s="50">
        <f>SUM(D82:D83)</f>
        <v>0</v>
      </c>
      <c r="E84" s="50">
        <f>SUM(E82:E83)</f>
        <v>0</v>
      </c>
      <c r="F84" s="54"/>
      <c r="G84" s="54"/>
      <c r="H84" s="54"/>
    </row>
    <row r="85" spans="1:8" ht="15.75" x14ac:dyDescent="0.2">
      <c r="A85" s="406" t="s">
        <v>9</v>
      </c>
      <c r="B85" s="406"/>
      <c r="C85" s="354">
        <f>C22+C27+C53+C65+C79+C84</f>
        <v>2453901.6125300005</v>
      </c>
      <c r="D85" s="354">
        <f t="shared" ref="D85:E85" si="24">D22+D27+D53+D65+D79+D84</f>
        <v>466241.30999999994</v>
      </c>
      <c r="E85" s="354">
        <f t="shared" si="24"/>
        <v>2920142.9225300001</v>
      </c>
      <c r="F85" s="54"/>
      <c r="G85" s="54"/>
      <c r="H85" s="54"/>
    </row>
    <row r="86" spans="1:8" ht="15.75" x14ac:dyDescent="0.2">
      <c r="A86" s="403" t="s">
        <v>71</v>
      </c>
      <c r="B86" s="403"/>
      <c r="C86" s="50">
        <f>C16+C20+C21+C27+C56+C60+C69</f>
        <v>1659340.10253</v>
      </c>
      <c r="D86" s="50">
        <f t="shared" ref="D86:E86" si="25">D16+D20+D21+D27+D56+D60+D69</f>
        <v>315274.63</v>
      </c>
      <c r="E86" s="50">
        <f t="shared" si="25"/>
        <v>1974614.7325300002</v>
      </c>
      <c r="F86" s="54"/>
      <c r="G86" s="54"/>
      <c r="H86" s="54"/>
    </row>
    <row r="87" spans="1:8" ht="15.75" x14ac:dyDescent="0.2">
      <c r="A87" s="340"/>
      <c r="B87" s="341" t="s">
        <v>102</v>
      </c>
      <c r="C87" s="342" t="s">
        <v>103</v>
      </c>
      <c r="D87" s="343"/>
      <c r="E87" s="343"/>
      <c r="F87" s="54"/>
      <c r="G87" s="54"/>
      <c r="H87" s="54"/>
    </row>
    <row r="88" spans="1:8" ht="15.75" x14ac:dyDescent="0.2">
      <c r="A88" s="340"/>
      <c r="B88" s="340"/>
      <c r="C88" s="343"/>
      <c r="D88" s="343"/>
      <c r="E88" s="343"/>
      <c r="F88" s="54"/>
      <c r="G88" s="54"/>
      <c r="H88" s="54"/>
    </row>
    <row r="89" spans="1:8" x14ac:dyDescent="0.2">
      <c r="A89" s="344"/>
      <c r="B89" s="344"/>
      <c r="C89" s="344"/>
      <c r="D89" s="344"/>
      <c r="E89" s="345" t="s">
        <v>72</v>
      </c>
    </row>
    <row r="90" spans="1:8" x14ac:dyDescent="0.2">
      <c r="A90" s="344"/>
      <c r="B90" s="344"/>
      <c r="C90" s="344"/>
      <c r="D90" s="407" t="s">
        <v>105</v>
      </c>
      <c r="E90" s="407"/>
    </row>
    <row r="91" spans="1:8" x14ac:dyDescent="0.2">
      <c r="A91" s="2"/>
      <c r="B91" s="2"/>
      <c r="C91" s="2"/>
      <c r="D91" s="402"/>
      <c r="E91" s="402"/>
    </row>
    <row r="92" spans="1:8" x14ac:dyDescent="0.2">
      <c r="A92" s="2"/>
      <c r="B92" s="32"/>
      <c r="C92" s="2"/>
      <c r="D92" s="2"/>
      <c r="E92" s="2"/>
    </row>
    <row r="93" spans="1:8" x14ac:dyDescent="0.2">
      <c r="A93" s="2"/>
      <c r="B93" s="2"/>
      <c r="C93" s="2"/>
      <c r="D93" s="2"/>
      <c r="E93" s="2"/>
    </row>
    <row r="94" spans="1:8" x14ac:dyDescent="0.2">
      <c r="A94" s="2"/>
      <c r="B94" s="2"/>
      <c r="C94" s="2"/>
      <c r="D94" s="2"/>
      <c r="E94" s="2"/>
    </row>
    <row r="95" spans="1:8" x14ac:dyDescent="0.2">
      <c r="A95" s="2"/>
      <c r="B95" s="2"/>
      <c r="C95" s="2"/>
      <c r="D95" s="2"/>
      <c r="E95" s="2"/>
    </row>
    <row r="96" spans="1:8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</sheetData>
  <mergeCells count="30">
    <mergeCell ref="A85:B85"/>
    <mergeCell ref="A86:B86"/>
    <mergeCell ref="D91:E91"/>
    <mergeCell ref="A66:E66"/>
    <mergeCell ref="A67:E67"/>
    <mergeCell ref="A79:B79"/>
    <mergeCell ref="A80:E80"/>
    <mergeCell ref="A81:E81"/>
    <mergeCell ref="A84:B84"/>
    <mergeCell ref="D90:E90"/>
    <mergeCell ref="A65:B65"/>
    <mergeCell ref="A14:E14"/>
    <mergeCell ref="A22:B22"/>
    <mergeCell ref="A23:E23"/>
    <mergeCell ref="A24:E24"/>
    <mergeCell ref="A27:B27"/>
    <mergeCell ref="A28:E28"/>
    <mergeCell ref="A29:E29"/>
    <mergeCell ref="A53:B53"/>
    <mergeCell ref="A54:E54"/>
    <mergeCell ref="A55:E55"/>
    <mergeCell ref="A10:A11"/>
    <mergeCell ref="B10:B11"/>
    <mergeCell ref="A1:B1"/>
    <mergeCell ref="A2:B2"/>
    <mergeCell ref="A3:B3"/>
    <mergeCell ref="A8:E8"/>
    <mergeCell ref="A5:E5"/>
    <mergeCell ref="A6:E6"/>
    <mergeCell ref="A7:E7"/>
  </mergeCells>
  <printOptions horizontalCentered="1"/>
  <pageMargins left="0.25" right="0.25" top="0.75" bottom="0.75" header="0.3" footer="0.3"/>
  <pageSetup paperSize="256" scale="92" fitToHeight="0" orientation="portrait" r:id="rId1"/>
  <ignoredErrors>
    <ignoredError sqref="D37:E37" formula="1"/>
    <ignoredError sqref="C3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workbookViewId="0">
      <selection activeCell="E18" sqref="A1:F18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style="97" customWidth="1"/>
    <col min="5" max="5" width="9.42578125" customWidth="1"/>
    <col min="256" max="256" width="5.7109375" customWidth="1"/>
    <col min="257" max="257" width="51.140625" customWidth="1"/>
    <col min="258" max="258" width="6.42578125" customWidth="1"/>
    <col min="259" max="259" width="6.85546875" customWidth="1"/>
    <col min="260" max="260" width="9.42578125" customWidth="1"/>
    <col min="512" max="512" width="5.7109375" customWidth="1"/>
    <col min="513" max="513" width="51.140625" customWidth="1"/>
    <col min="514" max="514" width="6.42578125" customWidth="1"/>
    <col min="515" max="515" width="6.85546875" customWidth="1"/>
    <col min="516" max="516" width="9.42578125" customWidth="1"/>
    <col min="768" max="768" width="5.7109375" customWidth="1"/>
    <col min="769" max="769" width="51.140625" customWidth="1"/>
    <col min="770" max="770" width="6.42578125" customWidth="1"/>
    <col min="771" max="771" width="6.85546875" customWidth="1"/>
    <col min="772" max="772" width="9.42578125" customWidth="1"/>
    <col min="1024" max="1024" width="5.7109375" customWidth="1"/>
    <col min="1025" max="1025" width="51.140625" customWidth="1"/>
    <col min="1026" max="1026" width="6.42578125" customWidth="1"/>
    <col min="1027" max="1027" width="6.85546875" customWidth="1"/>
    <col min="1028" max="1028" width="9.42578125" customWidth="1"/>
    <col min="1280" max="1280" width="5.7109375" customWidth="1"/>
    <col min="1281" max="1281" width="51.140625" customWidth="1"/>
    <col min="1282" max="1282" width="6.42578125" customWidth="1"/>
    <col min="1283" max="1283" width="6.85546875" customWidth="1"/>
    <col min="1284" max="1284" width="9.42578125" customWidth="1"/>
    <col min="1536" max="1536" width="5.7109375" customWidth="1"/>
    <col min="1537" max="1537" width="51.140625" customWidth="1"/>
    <col min="1538" max="1538" width="6.42578125" customWidth="1"/>
    <col min="1539" max="1539" width="6.85546875" customWidth="1"/>
    <col min="1540" max="1540" width="9.42578125" customWidth="1"/>
    <col min="1792" max="1792" width="5.7109375" customWidth="1"/>
    <col min="1793" max="1793" width="51.140625" customWidth="1"/>
    <col min="1794" max="1794" width="6.42578125" customWidth="1"/>
    <col min="1795" max="1795" width="6.85546875" customWidth="1"/>
    <col min="1796" max="1796" width="9.42578125" customWidth="1"/>
    <col min="2048" max="2048" width="5.7109375" customWidth="1"/>
    <col min="2049" max="2049" width="51.140625" customWidth="1"/>
    <col min="2050" max="2050" width="6.42578125" customWidth="1"/>
    <col min="2051" max="2051" width="6.85546875" customWidth="1"/>
    <col min="2052" max="2052" width="9.42578125" customWidth="1"/>
    <col min="2304" max="2304" width="5.7109375" customWidth="1"/>
    <col min="2305" max="2305" width="51.140625" customWidth="1"/>
    <col min="2306" max="2306" width="6.42578125" customWidth="1"/>
    <col min="2307" max="2307" width="6.85546875" customWidth="1"/>
    <col min="2308" max="2308" width="9.42578125" customWidth="1"/>
    <col min="2560" max="2560" width="5.7109375" customWidth="1"/>
    <col min="2561" max="2561" width="51.140625" customWidth="1"/>
    <col min="2562" max="2562" width="6.42578125" customWidth="1"/>
    <col min="2563" max="2563" width="6.85546875" customWidth="1"/>
    <col min="2564" max="2564" width="9.42578125" customWidth="1"/>
    <col min="2816" max="2816" width="5.7109375" customWidth="1"/>
    <col min="2817" max="2817" width="51.140625" customWidth="1"/>
    <col min="2818" max="2818" width="6.42578125" customWidth="1"/>
    <col min="2819" max="2819" width="6.85546875" customWidth="1"/>
    <col min="2820" max="2820" width="9.42578125" customWidth="1"/>
    <col min="3072" max="3072" width="5.7109375" customWidth="1"/>
    <col min="3073" max="3073" width="51.140625" customWidth="1"/>
    <col min="3074" max="3074" width="6.42578125" customWidth="1"/>
    <col min="3075" max="3075" width="6.85546875" customWidth="1"/>
    <col min="3076" max="3076" width="9.42578125" customWidth="1"/>
    <col min="3328" max="3328" width="5.7109375" customWidth="1"/>
    <col min="3329" max="3329" width="51.140625" customWidth="1"/>
    <col min="3330" max="3330" width="6.42578125" customWidth="1"/>
    <col min="3331" max="3331" width="6.85546875" customWidth="1"/>
    <col min="3332" max="3332" width="9.42578125" customWidth="1"/>
    <col min="3584" max="3584" width="5.7109375" customWidth="1"/>
    <col min="3585" max="3585" width="51.140625" customWidth="1"/>
    <col min="3586" max="3586" width="6.42578125" customWidth="1"/>
    <col min="3587" max="3587" width="6.85546875" customWidth="1"/>
    <col min="3588" max="3588" width="9.42578125" customWidth="1"/>
    <col min="3840" max="3840" width="5.7109375" customWidth="1"/>
    <col min="3841" max="3841" width="51.140625" customWidth="1"/>
    <col min="3842" max="3842" width="6.42578125" customWidth="1"/>
    <col min="3843" max="3843" width="6.85546875" customWidth="1"/>
    <col min="3844" max="3844" width="9.42578125" customWidth="1"/>
    <col min="4096" max="4096" width="5.7109375" customWidth="1"/>
    <col min="4097" max="4097" width="51.140625" customWidth="1"/>
    <col min="4098" max="4098" width="6.42578125" customWidth="1"/>
    <col min="4099" max="4099" width="6.85546875" customWidth="1"/>
    <col min="4100" max="4100" width="9.42578125" customWidth="1"/>
    <col min="4352" max="4352" width="5.7109375" customWidth="1"/>
    <col min="4353" max="4353" width="51.140625" customWidth="1"/>
    <col min="4354" max="4354" width="6.42578125" customWidth="1"/>
    <col min="4355" max="4355" width="6.85546875" customWidth="1"/>
    <col min="4356" max="4356" width="9.42578125" customWidth="1"/>
    <col min="4608" max="4608" width="5.7109375" customWidth="1"/>
    <col min="4609" max="4609" width="51.140625" customWidth="1"/>
    <col min="4610" max="4610" width="6.42578125" customWidth="1"/>
    <col min="4611" max="4611" width="6.85546875" customWidth="1"/>
    <col min="4612" max="4612" width="9.42578125" customWidth="1"/>
    <col min="4864" max="4864" width="5.7109375" customWidth="1"/>
    <col min="4865" max="4865" width="51.140625" customWidth="1"/>
    <col min="4866" max="4866" width="6.42578125" customWidth="1"/>
    <col min="4867" max="4867" width="6.85546875" customWidth="1"/>
    <col min="4868" max="4868" width="9.42578125" customWidth="1"/>
    <col min="5120" max="5120" width="5.7109375" customWidth="1"/>
    <col min="5121" max="5121" width="51.140625" customWidth="1"/>
    <col min="5122" max="5122" width="6.42578125" customWidth="1"/>
    <col min="5123" max="5123" width="6.85546875" customWidth="1"/>
    <col min="5124" max="5124" width="9.42578125" customWidth="1"/>
    <col min="5376" max="5376" width="5.7109375" customWidth="1"/>
    <col min="5377" max="5377" width="51.140625" customWidth="1"/>
    <col min="5378" max="5378" width="6.42578125" customWidth="1"/>
    <col min="5379" max="5379" width="6.85546875" customWidth="1"/>
    <col min="5380" max="5380" width="9.42578125" customWidth="1"/>
    <col min="5632" max="5632" width="5.7109375" customWidth="1"/>
    <col min="5633" max="5633" width="51.140625" customWidth="1"/>
    <col min="5634" max="5634" width="6.42578125" customWidth="1"/>
    <col min="5635" max="5635" width="6.85546875" customWidth="1"/>
    <col min="5636" max="5636" width="9.42578125" customWidth="1"/>
    <col min="5888" max="5888" width="5.7109375" customWidth="1"/>
    <col min="5889" max="5889" width="51.140625" customWidth="1"/>
    <col min="5890" max="5890" width="6.42578125" customWidth="1"/>
    <col min="5891" max="5891" width="6.85546875" customWidth="1"/>
    <col min="5892" max="5892" width="9.42578125" customWidth="1"/>
    <col min="6144" max="6144" width="5.7109375" customWidth="1"/>
    <col min="6145" max="6145" width="51.140625" customWidth="1"/>
    <col min="6146" max="6146" width="6.42578125" customWidth="1"/>
    <col min="6147" max="6147" width="6.85546875" customWidth="1"/>
    <col min="6148" max="6148" width="9.42578125" customWidth="1"/>
    <col min="6400" max="6400" width="5.7109375" customWidth="1"/>
    <col min="6401" max="6401" width="51.140625" customWidth="1"/>
    <col min="6402" max="6402" width="6.42578125" customWidth="1"/>
    <col min="6403" max="6403" width="6.85546875" customWidth="1"/>
    <col min="6404" max="6404" width="9.42578125" customWidth="1"/>
    <col min="6656" max="6656" width="5.7109375" customWidth="1"/>
    <col min="6657" max="6657" width="51.140625" customWidth="1"/>
    <col min="6658" max="6658" width="6.42578125" customWidth="1"/>
    <col min="6659" max="6659" width="6.85546875" customWidth="1"/>
    <col min="6660" max="6660" width="9.42578125" customWidth="1"/>
    <col min="6912" max="6912" width="5.7109375" customWidth="1"/>
    <col min="6913" max="6913" width="51.140625" customWidth="1"/>
    <col min="6914" max="6914" width="6.42578125" customWidth="1"/>
    <col min="6915" max="6915" width="6.85546875" customWidth="1"/>
    <col min="6916" max="6916" width="9.42578125" customWidth="1"/>
    <col min="7168" max="7168" width="5.7109375" customWidth="1"/>
    <col min="7169" max="7169" width="51.140625" customWidth="1"/>
    <col min="7170" max="7170" width="6.42578125" customWidth="1"/>
    <col min="7171" max="7171" width="6.85546875" customWidth="1"/>
    <col min="7172" max="7172" width="9.42578125" customWidth="1"/>
    <col min="7424" max="7424" width="5.7109375" customWidth="1"/>
    <col min="7425" max="7425" width="51.140625" customWidth="1"/>
    <col min="7426" max="7426" width="6.42578125" customWidth="1"/>
    <col min="7427" max="7427" width="6.85546875" customWidth="1"/>
    <col min="7428" max="7428" width="9.42578125" customWidth="1"/>
    <col min="7680" max="7680" width="5.7109375" customWidth="1"/>
    <col min="7681" max="7681" width="51.140625" customWidth="1"/>
    <col min="7682" max="7682" width="6.42578125" customWidth="1"/>
    <col min="7683" max="7683" width="6.85546875" customWidth="1"/>
    <col min="7684" max="7684" width="9.42578125" customWidth="1"/>
    <col min="7936" max="7936" width="5.7109375" customWidth="1"/>
    <col min="7937" max="7937" width="51.140625" customWidth="1"/>
    <col min="7938" max="7938" width="6.42578125" customWidth="1"/>
    <col min="7939" max="7939" width="6.85546875" customWidth="1"/>
    <col min="7940" max="7940" width="9.42578125" customWidth="1"/>
    <col min="8192" max="8192" width="5.7109375" customWidth="1"/>
    <col min="8193" max="8193" width="51.140625" customWidth="1"/>
    <col min="8194" max="8194" width="6.42578125" customWidth="1"/>
    <col min="8195" max="8195" width="6.85546875" customWidth="1"/>
    <col min="8196" max="8196" width="9.42578125" customWidth="1"/>
    <col min="8448" max="8448" width="5.7109375" customWidth="1"/>
    <col min="8449" max="8449" width="51.140625" customWidth="1"/>
    <col min="8450" max="8450" width="6.42578125" customWidth="1"/>
    <col min="8451" max="8451" width="6.85546875" customWidth="1"/>
    <col min="8452" max="8452" width="9.42578125" customWidth="1"/>
    <col min="8704" max="8704" width="5.7109375" customWidth="1"/>
    <col min="8705" max="8705" width="51.140625" customWidth="1"/>
    <col min="8706" max="8706" width="6.42578125" customWidth="1"/>
    <col min="8707" max="8707" width="6.85546875" customWidth="1"/>
    <col min="8708" max="8708" width="9.42578125" customWidth="1"/>
    <col min="8960" max="8960" width="5.7109375" customWidth="1"/>
    <col min="8961" max="8961" width="51.140625" customWidth="1"/>
    <col min="8962" max="8962" width="6.42578125" customWidth="1"/>
    <col min="8963" max="8963" width="6.85546875" customWidth="1"/>
    <col min="8964" max="8964" width="9.42578125" customWidth="1"/>
    <col min="9216" max="9216" width="5.7109375" customWidth="1"/>
    <col min="9217" max="9217" width="51.140625" customWidth="1"/>
    <col min="9218" max="9218" width="6.42578125" customWidth="1"/>
    <col min="9219" max="9219" width="6.85546875" customWidth="1"/>
    <col min="9220" max="9220" width="9.42578125" customWidth="1"/>
    <col min="9472" max="9472" width="5.7109375" customWidth="1"/>
    <col min="9473" max="9473" width="51.140625" customWidth="1"/>
    <col min="9474" max="9474" width="6.42578125" customWidth="1"/>
    <col min="9475" max="9475" width="6.85546875" customWidth="1"/>
    <col min="9476" max="9476" width="9.42578125" customWidth="1"/>
    <col min="9728" max="9728" width="5.7109375" customWidth="1"/>
    <col min="9729" max="9729" width="51.140625" customWidth="1"/>
    <col min="9730" max="9730" width="6.42578125" customWidth="1"/>
    <col min="9731" max="9731" width="6.85546875" customWidth="1"/>
    <col min="9732" max="9732" width="9.42578125" customWidth="1"/>
    <col min="9984" max="9984" width="5.7109375" customWidth="1"/>
    <col min="9985" max="9985" width="51.140625" customWidth="1"/>
    <col min="9986" max="9986" width="6.42578125" customWidth="1"/>
    <col min="9987" max="9987" width="6.85546875" customWidth="1"/>
    <col min="9988" max="9988" width="9.42578125" customWidth="1"/>
    <col min="10240" max="10240" width="5.7109375" customWidth="1"/>
    <col min="10241" max="10241" width="51.140625" customWidth="1"/>
    <col min="10242" max="10242" width="6.42578125" customWidth="1"/>
    <col min="10243" max="10243" width="6.85546875" customWidth="1"/>
    <col min="10244" max="10244" width="9.42578125" customWidth="1"/>
    <col min="10496" max="10496" width="5.7109375" customWidth="1"/>
    <col min="10497" max="10497" width="51.140625" customWidth="1"/>
    <col min="10498" max="10498" width="6.42578125" customWidth="1"/>
    <col min="10499" max="10499" width="6.85546875" customWidth="1"/>
    <col min="10500" max="10500" width="9.42578125" customWidth="1"/>
    <col min="10752" max="10752" width="5.7109375" customWidth="1"/>
    <col min="10753" max="10753" width="51.140625" customWidth="1"/>
    <col min="10754" max="10754" width="6.42578125" customWidth="1"/>
    <col min="10755" max="10755" width="6.85546875" customWidth="1"/>
    <col min="10756" max="10756" width="9.42578125" customWidth="1"/>
    <col min="11008" max="11008" width="5.7109375" customWidth="1"/>
    <col min="11009" max="11009" width="51.140625" customWidth="1"/>
    <col min="11010" max="11010" width="6.42578125" customWidth="1"/>
    <col min="11011" max="11011" width="6.85546875" customWidth="1"/>
    <col min="11012" max="11012" width="9.42578125" customWidth="1"/>
    <col min="11264" max="11264" width="5.7109375" customWidth="1"/>
    <col min="11265" max="11265" width="51.140625" customWidth="1"/>
    <col min="11266" max="11266" width="6.42578125" customWidth="1"/>
    <col min="11267" max="11267" width="6.85546875" customWidth="1"/>
    <col min="11268" max="11268" width="9.42578125" customWidth="1"/>
    <col min="11520" max="11520" width="5.7109375" customWidth="1"/>
    <col min="11521" max="11521" width="51.140625" customWidth="1"/>
    <col min="11522" max="11522" width="6.42578125" customWidth="1"/>
    <col min="11523" max="11523" width="6.85546875" customWidth="1"/>
    <col min="11524" max="11524" width="9.42578125" customWidth="1"/>
    <col min="11776" max="11776" width="5.7109375" customWidth="1"/>
    <col min="11777" max="11777" width="51.140625" customWidth="1"/>
    <col min="11778" max="11778" width="6.42578125" customWidth="1"/>
    <col min="11779" max="11779" width="6.85546875" customWidth="1"/>
    <col min="11780" max="11780" width="9.42578125" customWidth="1"/>
    <col min="12032" max="12032" width="5.7109375" customWidth="1"/>
    <col min="12033" max="12033" width="51.140625" customWidth="1"/>
    <col min="12034" max="12034" width="6.42578125" customWidth="1"/>
    <col min="12035" max="12035" width="6.85546875" customWidth="1"/>
    <col min="12036" max="12036" width="9.42578125" customWidth="1"/>
    <col min="12288" max="12288" width="5.7109375" customWidth="1"/>
    <col min="12289" max="12289" width="51.140625" customWidth="1"/>
    <col min="12290" max="12290" width="6.42578125" customWidth="1"/>
    <col min="12291" max="12291" width="6.85546875" customWidth="1"/>
    <col min="12292" max="12292" width="9.42578125" customWidth="1"/>
    <col min="12544" max="12544" width="5.7109375" customWidth="1"/>
    <col min="12545" max="12545" width="51.140625" customWidth="1"/>
    <col min="12546" max="12546" width="6.42578125" customWidth="1"/>
    <col min="12547" max="12547" width="6.85546875" customWidth="1"/>
    <col min="12548" max="12548" width="9.42578125" customWidth="1"/>
    <col min="12800" max="12800" width="5.7109375" customWidth="1"/>
    <col min="12801" max="12801" width="51.140625" customWidth="1"/>
    <col min="12802" max="12802" width="6.42578125" customWidth="1"/>
    <col min="12803" max="12803" width="6.85546875" customWidth="1"/>
    <col min="12804" max="12804" width="9.42578125" customWidth="1"/>
    <col min="13056" max="13056" width="5.7109375" customWidth="1"/>
    <col min="13057" max="13057" width="51.140625" customWidth="1"/>
    <col min="13058" max="13058" width="6.42578125" customWidth="1"/>
    <col min="13059" max="13059" width="6.85546875" customWidth="1"/>
    <col min="13060" max="13060" width="9.42578125" customWidth="1"/>
    <col min="13312" max="13312" width="5.7109375" customWidth="1"/>
    <col min="13313" max="13313" width="51.140625" customWidth="1"/>
    <col min="13314" max="13314" width="6.42578125" customWidth="1"/>
    <col min="13315" max="13315" width="6.85546875" customWidth="1"/>
    <col min="13316" max="13316" width="9.42578125" customWidth="1"/>
    <col min="13568" max="13568" width="5.7109375" customWidth="1"/>
    <col min="13569" max="13569" width="51.140625" customWidth="1"/>
    <col min="13570" max="13570" width="6.42578125" customWidth="1"/>
    <col min="13571" max="13571" width="6.85546875" customWidth="1"/>
    <col min="13572" max="13572" width="9.42578125" customWidth="1"/>
    <col min="13824" max="13824" width="5.7109375" customWidth="1"/>
    <col min="13825" max="13825" width="51.140625" customWidth="1"/>
    <col min="13826" max="13826" width="6.42578125" customWidth="1"/>
    <col min="13827" max="13827" width="6.85546875" customWidth="1"/>
    <col min="13828" max="13828" width="9.42578125" customWidth="1"/>
    <col min="14080" max="14080" width="5.7109375" customWidth="1"/>
    <col min="14081" max="14081" width="51.140625" customWidth="1"/>
    <col min="14082" max="14082" width="6.42578125" customWidth="1"/>
    <col min="14083" max="14083" width="6.85546875" customWidth="1"/>
    <col min="14084" max="14084" width="9.42578125" customWidth="1"/>
    <col min="14336" max="14336" width="5.7109375" customWidth="1"/>
    <col min="14337" max="14337" width="51.140625" customWidth="1"/>
    <col min="14338" max="14338" width="6.42578125" customWidth="1"/>
    <col min="14339" max="14339" width="6.85546875" customWidth="1"/>
    <col min="14340" max="14340" width="9.42578125" customWidth="1"/>
    <col min="14592" max="14592" width="5.7109375" customWidth="1"/>
    <col min="14593" max="14593" width="51.140625" customWidth="1"/>
    <col min="14594" max="14594" width="6.42578125" customWidth="1"/>
    <col min="14595" max="14595" width="6.85546875" customWidth="1"/>
    <col min="14596" max="14596" width="9.42578125" customWidth="1"/>
    <col min="14848" max="14848" width="5.7109375" customWidth="1"/>
    <col min="14849" max="14849" width="51.140625" customWidth="1"/>
    <col min="14850" max="14850" width="6.42578125" customWidth="1"/>
    <col min="14851" max="14851" width="6.85546875" customWidth="1"/>
    <col min="14852" max="14852" width="9.42578125" customWidth="1"/>
    <col min="15104" max="15104" width="5.7109375" customWidth="1"/>
    <col min="15105" max="15105" width="51.140625" customWidth="1"/>
    <col min="15106" max="15106" width="6.42578125" customWidth="1"/>
    <col min="15107" max="15107" width="6.85546875" customWidth="1"/>
    <col min="15108" max="15108" width="9.42578125" customWidth="1"/>
    <col min="15360" max="15360" width="5.7109375" customWidth="1"/>
    <col min="15361" max="15361" width="51.140625" customWidth="1"/>
    <col min="15362" max="15362" width="6.42578125" customWidth="1"/>
    <col min="15363" max="15363" width="6.85546875" customWidth="1"/>
    <col min="15364" max="15364" width="9.42578125" customWidth="1"/>
    <col min="15616" max="15616" width="5.7109375" customWidth="1"/>
    <col min="15617" max="15617" width="51.140625" customWidth="1"/>
    <col min="15618" max="15618" width="6.42578125" customWidth="1"/>
    <col min="15619" max="15619" width="6.85546875" customWidth="1"/>
    <col min="15620" max="15620" width="9.42578125" customWidth="1"/>
    <col min="15872" max="15872" width="5.7109375" customWidth="1"/>
    <col min="15873" max="15873" width="51.140625" customWidth="1"/>
    <col min="15874" max="15874" width="6.42578125" customWidth="1"/>
    <col min="15875" max="15875" width="6.85546875" customWidth="1"/>
    <col min="15876" max="15876" width="9.42578125" customWidth="1"/>
    <col min="16128" max="16128" width="5.7109375" customWidth="1"/>
    <col min="16129" max="16129" width="51.140625" customWidth="1"/>
    <col min="16130" max="16130" width="6.42578125" customWidth="1"/>
    <col min="16131" max="16131" width="6.85546875" customWidth="1"/>
    <col min="16132" max="16132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57"/>
    </row>
    <row r="3" spans="1:8" s="32" customFormat="1" x14ac:dyDescent="0.2">
      <c r="A3" s="59"/>
      <c r="B3" s="59"/>
      <c r="C3" s="2"/>
      <c r="D3" s="2"/>
      <c r="E3" s="2"/>
      <c r="F3" s="57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62"/>
      <c r="B6" s="62"/>
      <c r="C6" s="193"/>
      <c r="D6" s="219"/>
      <c r="E6" s="62"/>
      <c r="F6" s="62"/>
    </row>
    <row r="7" spans="1:8" x14ac:dyDescent="0.25">
      <c r="A7" s="443" t="s">
        <v>380</v>
      </c>
      <c r="B7" s="443"/>
      <c r="C7" s="443"/>
      <c r="D7" s="443"/>
      <c r="E7" s="443"/>
      <c r="F7" s="443"/>
    </row>
    <row r="8" spans="1:8" x14ac:dyDescent="0.25">
      <c r="B8" s="220"/>
      <c r="E8" s="221"/>
      <c r="F8" s="221"/>
    </row>
    <row r="9" spans="1:8" s="32" customFormat="1" x14ac:dyDescent="0.2">
      <c r="A9" s="2"/>
      <c r="B9" s="66"/>
      <c r="C9" s="67"/>
      <c r="D9" s="468"/>
      <c r="E9" s="468"/>
      <c r="F9" s="68"/>
    </row>
    <row r="10" spans="1:8" ht="26.25" x14ac:dyDescent="0.25">
      <c r="A10" s="159" t="s">
        <v>108</v>
      </c>
      <c r="B10" s="159" t="s">
        <v>109</v>
      </c>
      <c r="C10" s="159" t="s">
        <v>110</v>
      </c>
      <c r="D10" s="222" t="s">
        <v>111</v>
      </c>
      <c r="E10" s="159" t="s">
        <v>112</v>
      </c>
      <c r="F10" s="160" t="s">
        <v>255</v>
      </c>
    </row>
    <row r="11" spans="1:8" x14ac:dyDescent="0.25">
      <c r="A11" s="444" t="s">
        <v>367</v>
      </c>
      <c r="B11" s="445"/>
      <c r="C11" s="445"/>
      <c r="D11" s="445"/>
      <c r="E11" s="445"/>
      <c r="F11" s="446"/>
      <c r="H11" s="71"/>
    </row>
    <row r="12" spans="1:8" ht="15" customHeight="1" x14ac:dyDescent="0.25">
      <c r="A12" s="231">
        <v>1</v>
      </c>
      <c r="B12" s="232" t="s">
        <v>376</v>
      </c>
      <c r="C12" s="87" t="s">
        <v>377</v>
      </c>
      <c r="D12" s="233">
        <v>140</v>
      </c>
      <c r="E12" s="234">
        <v>27</v>
      </c>
      <c r="F12" s="91">
        <f>D12*E12</f>
        <v>3780</v>
      </c>
    </row>
    <row r="13" spans="1:8" ht="15" customHeight="1" x14ac:dyDescent="0.25">
      <c r="A13" s="235">
        <f t="shared" ref="A13:A14" si="0">A12+1</f>
        <v>2</v>
      </c>
      <c r="B13" s="232" t="s">
        <v>378</v>
      </c>
      <c r="C13" s="87" t="s">
        <v>377</v>
      </c>
      <c r="D13" s="236">
        <v>10</v>
      </c>
      <c r="E13" s="170">
        <v>45</v>
      </c>
      <c r="F13" s="189">
        <f>D13*E13</f>
        <v>450</v>
      </c>
    </row>
    <row r="14" spans="1:8" ht="15" customHeight="1" x14ac:dyDescent="0.25">
      <c r="A14" s="162">
        <f t="shared" si="0"/>
        <v>3</v>
      </c>
      <c r="B14" s="237" t="s">
        <v>159</v>
      </c>
      <c r="C14" s="87" t="s">
        <v>160</v>
      </c>
      <c r="D14" s="236">
        <v>60</v>
      </c>
      <c r="E14" s="170">
        <v>4.5</v>
      </c>
      <c r="F14" s="189">
        <f t="shared" ref="F14" si="1">D14*E14</f>
        <v>270</v>
      </c>
    </row>
    <row r="15" spans="1:8" x14ac:dyDescent="0.25">
      <c r="A15" s="171"/>
      <c r="B15" s="172" t="s">
        <v>354</v>
      </c>
      <c r="C15" s="149"/>
      <c r="D15" s="238"/>
      <c r="E15" s="173"/>
      <c r="F15" s="174">
        <f>SUM(F12:F14)</f>
        <v>4500</v>
      </c>
    </row>
    <row r="16" spans="1:8" x14ac:dyDescent="0.25">
      <c r="A16" s="212"/>
      <c r="B16" s="213"/>
      <c r="C16" s="214"/>
      <c r="D16" s="227"/>
      <c r="E16" s="228"/>
      <c r="F16" s="216"/>
    </row>
    <row r="17" spans="3:12" x14ac:dyDescent="0.25">
      <c r="C17"/>
      <c r="D17"/>
      <c r="E17" s="439" t="s">
        <v>72</v>
      </c>
      <c r="F17" s="439"/>
    </row>
    <row r="18" spans="3:12" x14ac:dyDescent="0.25">
      <c r="C18"/>
      <c r="D18"/>
      <c r="E18" s="439" t="s">
        <v>105</v>
      </c>
      <c r="F18" s="439"/>
    </row>
    <row r="19" spans="3:12" x14ac:dyDescent="0.25">
      <c r="C19"/>
      <c r="D19"/>
    </row>
    <row r="20" spans="3:12" x14ac:dyDescent="0.25">
      <c r="C20"/>
      <c r="D20"/>
    </row>
    <row r="21" spans="3:12" x14ac:dyDescent="0.25">
      <c r="C21"/>
      <c r="D21"/>
    </row>
    <row r="22" spans="3:12" x14ac:dyDescent="0.25">
      <c r="C22"/>
      <c r="D22"/>
    </row>
    <row r="23" spans="3:12" x14ac:dyDescent="0.25">
      <c r="C23"/>
      <c r="D23"/>
    </row>
    <row r="24" spans="3:12" x14ac:dyDescent="0.25">
      <c r="C24"/>
      <c r="D24"/>
      <c r="L24" s="230"/>
    </row>
    <row r="29" spans="3:12" x14ac:dyDescent="0.25">
      <c r="C29"/>
      <c r="D29"/>
    </row>
  </sheetData>
  <mergeCells count="9">
    <mergeCell ref="A11:F11"/>
    <mergeCell ref="E17:F17"/>
    <mergeCell ref="E18:F18"/>
    <mergeCell ref="A1:B1"/>
    <mergeCell ref="A2:B2"/>
    <mergeCell ref="A4:F4"/>
    <mergeCell ref="A5:F5"/>
    <mergeCell ref="A7:F7"/>
    <mergeCell ref="D9:E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"/>
  <sheetViews>
    <sheetView workbookViewId="0">
      <selection activeCell="F17" sqref="A1:F17"/>
    </sheetView>
  </sheetViews>
  <sheetFormatPr defaultRowHeight="15" x14ac:dyDescent="0.25"/>
  <cols>
    <col min="1" max="1" width="5.7109375" style="155" customWidth="1"/>
    <col min="2" max="2" width="43.7109375" style="155" customWidth="1"/>
    <col min="3" max="3" width="6.42578125" style="157" customWidth="1"/>
    <col min="4" max="4" width="6.85546875" style="155" customWidth="1"/>
    <col min="5" max="5" width="10.140625" style="155" bestFit="1" customWidth="1"/>
    <col min="6" max="6" width="10.140625" style="155" customWidth="1"/>
    <col min="7" max="255" width="9.140625" style="155"/>
    <col min="256" max="256" width="5.7109375" style="155" customWidth="1"/>
    <col min="257" max="257" width="51.140625" style="155" customWidth="1"/>
    <col min="258" max="258" width="6.42578125" style="155" customWidth="1"/>
    <col min="259" max="259" width="6.85546875" style="155" customWidth="1"/>
    <col min="260" max="260" width="9.42578125" style="155" customWidth="1"/>
    <col min="261" max="511" width="9.140625" style="155"/>
    <col min="512" max="512" width="5.7109375" style="155" customWidth="1"/>
    <col min="513" max="513" width="51.140625" style="155" customWidth="1"/>
    <col min="514" max="514" width="6.42578125" style="155" customWidth="1"/>
    <col min="515" max="515" width="6.85546875" style="155" customWidth="1"/>
    <col min="516" max="516" width="9.42578125" style="155" customWidth="1"/>
    <col min="517" max="767" width="9.140625" style="155"/>
    <col min="768" max="768" width="5.7109375" style="155" customWidth="1"/>
    <col min="769" max="769" width="51.140625" style="155" customWidth="1"/>
    <col min="770" max="770" width="6.42578125" style="155" customWidth="1"/>
    <col min="771" max="771" width="6.85546875" style="155" customWidth="1"/>
    <col min="772" max="772" width="9.42578125" style="155" customWidth="1"/>
    <col min="773" max="1023" width="9.140625" style="155"/>
    <col min="1024" max="1024" width="5.7109375" style="155" customWidth="1"/>
    <col min="1025" max="1025" width="51.140625" style="155" customWidth="1"/>
    <col min="1026" max="1026" width="6.42578125" style="155" customWidth="1"/>
    <col min="1027" max="1027" width="6.85546875" style="155" customWidth="1"/>
    <col min="1028" max="1028" width="9.42578125" style="155" customWidth="1"/>
    <col min="1029" max="1279" width="9.140625" style="155"/>
    <col min="1280" max="1280" width="5.7109375" style="155" customWidth="1"/>
    <col min="1281" max="1281" width="51.140625" style="155" customWidth="1"/>
    <col min="1282" max="1282" width="6.42578125" style="155" customWidth="1"/>
    <col min="1283" max="1283" width="6.85546875" style="155" customWidth="1"/>
    <col min="1284" max="1284" width="9.42578125" style="155" customWidth="1"/>
    <col min="1285" max="1535" width="9.140625" style="155"/>
    <col min="1536" max="1536" width="5.7109375" style="155" customWidth="1"/>
    <col min="1537" max="1537" width="51.140625" style="155" customWidth="1"/>
    <col min="1538" max="1538" width="6.42578125" style="155" customWidth="1"/>
    <col min="1539" max="1539" width="6.85546875" style="155" customWidth="1"/>
    <col min="1540" max="1540" width="9.42578125" style="155" customWidth="1"/>
    <col min="1541" max="1791" width="9.140625" style="155"/>
    <col min="1792" max="1792" width="5.7109375" style="155" customWidth="1"/>
    <col min="1793" max="1793" width="51.140625" style="155" customWidth="1"/>
    <col min="1794" max="1794" width="6.42578125" style="155" customWidth="1"/>
    <col min="1795" max="1795" width="6.85546875" style="155" customWidth="1"/>
    <col min="1796" max="1796" width="9.42578125" style="155" customWidth="1"/>
    <col min="1797" max="2047" width="9.140625" style="155"/>
    <col min="2048" max="2048" width="5.7109375" style="155" customWidth="1"/>
    <col min="2049" max="2049" width="51.140625" style="155" customWidth="1"/>
    <col min="2050" max="2050" width="6.42578125" style="155" customWidth="1"/>
    <col min="2051" max="2051" width="6.85546875" style="155" customWidth="1"/>
    <col min="2052" max="2052" width="9.42578125" style="155" customWidth="1"/>
    <col min="2053" max="2303" width="9.140625" style="155"/>
    <col min="2304" max="2304" width="5.7109375" style="155" customWidth="1"/>
    <col min="2305" max="2305" width="51.140625" style="155" customWidth="1"/>
    <col min="2306" max="2306" width="6.42578125" style="155" customWidth="1"/>
    <col min="2307" max="2307" width="6.85546875" style="155" customWidth="1"/>
    <col min="2308" max="2308" width="9.42578125" style="155" customWidth="1"/>
    <col min="2309" max="2559" width="9.140625" style="155"/>
    <col min="2560" max="2560" width="5.7109375" style="155" customWidth="1"/>
    <col min="2561" max="2561" width="51.140625" style="155" customWidth="1"/>
    <col min="2562" max="2562" width="6.42578125" style="155" customWidth="1"/>
    <col min="2563" max="2563" width="6.85546875" style="155" customWidth="1"/>
    <col min="2564" max="2564" width="9.42578125" style="155" customWidth="1"/>
    <col min="2565" max="2815" width="9.140625" style="155"/>
    <col min="2816" max="2816" width="5.7109375" style="155" customWidth="1"/>
    <col min="2817" max="2817" width="51.140625" style="155" customWidth="1"/>
    <col min="2818" max="2818" width="6.42578125" style="155" customWidth="1"/>
    <col min="2819" max="2819" width="6.85546875" style="155" customWidth="1"/>
    <col min="2820" max="2820" width="9.42578125" style="155" customWidth="1"/>
    <col min="2821" max="3071" width="9.140625" style="155"/>
    <col min="3072" max="3072" width="5.7109375" style="155" customWidth="1"/>
    <col min="3073" max="3073" width="51.140625" style="155" customWidth="1"/>
    <col min="3074" max="3074" width="6.42578125" style="155" customWidth="1"/>
    <col min="3075" max="3075" width="6.85546875" style="155" customWidth="1"/>
    <col min="3076" max="3076" width="9.42578125" style="155" customWidth="1"/>
    <col min="3077" max="3327" width="9.140625" style="155"/>
    <col min="3328" max="3328" width="5.7109375" style="155" customWidth="1"/>
    <col min="3329" max="3329" width="51.140625" style="155" customWidth="1"/>
    <col min="3330" max="3330" width="6.42578125" style="155" customWidth="1"/>
    <col min="3331" max="3331" width="6.85546875" style="155" customWidth="1"/>
    <col min="3332" max="3332" width="9.42578125" style="155" customWidth="1"/>
    <col min="3333" max="3583" width="9.140625" style="155"/>
    <col min="3584" max="3584" width="5.7109375" style="155" customWidth="1"/>
    <col min="3585" max="3585" width="51.140625" style="155" customWidth="1"/>
    <col min="3586" max="3586" width="6.42578125" style="155" customWidth="1"/>
    <col min="3587" max="3587" width="6.85546875" style="155" customWidth="1"/>
    <col min="3588" max="3588" width="9.42578125" style="155" customWidth="1"/>
    <col min="3589" max="3839" width="9.140625" style="155"/>
    <col min="3840" max="3840" width="5.7109375" style="155" customWidth="1"/>
    <col min="3841" max="3841" width="51.140625" style="155" customWidth="1"/>
    <col min="3842" max="3842" width="6.42578125" style="155" customWidth="1"/>
    <col min="3843" max="3843" width="6.85546875" style="155" customWidth="1"/>
    <col min="3844" max="3844" width="9.42578125" style="155" customWidth="1"/>
    <col min="3845" max="4095" width="9.140625" style="155"/>
    <col min="4096" max="4096" width="5.7109375" style="155" customWidth="1"/>
    <col min="4097" max="4097" width="51.140625" style="155" customWidth="1"/>
    <col min="4098" max="4098" width="6.42578125" style="155" customWidth="1"/>
    <col min="4099" max="4099" width="6.85546875" style="155" customWidth="1"/>
    <col min="4100" max="4100" width="9.42578125" style="155" customWidth="1"/>
    <col min="4101" max="4351" width="9.140625" style="155"/>
    <col min="4352" max="4352" width="5.7109375" style="155" customWidth="1"/>
    <col min="4353" max="4353" width="51.140625" style="155" customWidth="1"/>
    <col min="4354" max="4354" width="6.42578125" style="155" customWidth="1"/>
    <col min="4355" max="4355" width="6.85546875" style="155" customWidth="1"/>
    <col min="4356" max="4356" width="9.42578125" style="155" customWidth="1"/>
    <col min="4357" max="4607" width="9.140625" style="155"/>
    <col min="4608" max="4608" width="5.7109375" style="155" customWidth="1"/>
    <col min="4609" max="4609" width="51.140625" style="155" customWidth="1"/>
    <col min="4610" max="4610" width="6.42578125" style="155" customWidth="1"/>
    <col min="4611" max="4611" width="6.85546875" style="155" customWidth="1"/>
    <col min="4612" max="4612" width="9.42578125" style="155" customWidth="1"/>
    <col min="4613" max="4863" width="9.140625" style="155"/>
    <col min="4864" max="4864" width="5.7109375" style="155" customWidth="1"/>
    <col min="4865" max="4865" width="51.140625" style="155" customWidth="1"/>
    <col min="4866" max="4866" width="6.42578125" style="155" customWidth="1"/>
    <col min="4867" max="4867" width="6.85546875" style="155" customWidth="1"/>
    <col min="4868" max="4868" width="9.42578125" style="155" customWidth="1"/>
    <col min="4869" max="5119" width="9.140625" style="155"/>
    <col min="5120" max="5120" width="5.7109375" style="155" customWidth="1"/>
    <col min="5121" max="5121" width="51.140625" style="155" customWidth="1"/>
    <col min="5122" max="5122" width="6.42578125" style="155" customWidth="1"/>
    <col min="5123" max="5123" width="6.85546875" style="155" customWidth="1"/>
    <col min="5124" max="5124" width="9.42578125" style="155" customWidth="1"/>
    <col min="5125" max="5375" width="9.140625" style="155"/>
    <col min="5376" max="5376" width="5.7109375" style="155" customWidth="1"/>
    <col min="5377" max="5377" width="51.140625" style="155" customWidth="1"/>
    <col min="5378" max="5378" width="6.42578125" style="155" customWidth="1"/>
    <col min="5379" max="5379" width="6.85546875" style="155" customWidth="1"/>
    <col min="5380" max="5380" width="9.42578125" style="155" customWidth="1"/>
    <col min="5381" max="5631" width="9.140625" style="155"/>
    <col min="5632" max="5632" width="5.7109375" style="155" customWidth="1"/>
    <col min="5633" max="5633" width="51.140625" style="155" customWidth="1"/>
    <col min="5634" max="5634" width="6.42578125" style="155" customWidth="1"/>
    <col min="5635" max="5635" width="6.85546875" style="155" customWidth="1"/>
    <col min="5636" max="5636" width="9.42578125" style="155" customWidth="1"/>
    <col min="5637" max="5887" width="9.140625" style="155"/>
    <col min="5888" max="5888" width="5.7109375" style="155" customWidth="1"/>
    <col min="5889" max="5889" width="51.140625" style="155" customWidth="1"/>
    <col min="5890" max="5890" width="6.42578125" style="155" customWidth="1"/>
    <col min="5891" max="5891" width="6.85546875" style="155" customWidth="1"/>
    <col min="5892" max="5892" width="9.42578125" style="155" customWidth="1"/>
    <col min="5893" max="6143" width="9.140625" style="155"/>
    <col min="6144" max="6144" width="5.7109375" style="155" customWidth="1"/>
    <col min="6145" max="6145" width="51.140625" style="155" customWidth="1"/>
    <col min="6146" max="6146" width="6.42578125" style="155" customWidth="1"/>
    <col min="6147" max="6147" width="6.85546875" style="155" customWidth="1"/>
    <col min="6148" max="6148" width="9.42578125" style="155" customWidth="1"/>
    <col min="6149" max="6399" width="9.140625" style="155"/>
    <col min="6400" max="6400" width="5.7109375" style="155" customWidth="1"/>
    <col min="6401" max="6401" width="51.140625" style="155" customWidth="1"/>
    <col min="6402" max="6402" width="6.42578125" style="155" customWidth="1"/>
    <col min="6403" max="6403" width="6.85546875" style="155" customWidth="1"/>
    <col min="6404" max="6404" width="9.42578125" style="155" customWidth="1"/>
    <col min="6405" max="6655" width="9.140625" style="155"/>
    <col min="6656" max="6656" width="5.7109375" style="155" customWidth="1"/>
    <col min="6657" max="6657" width="51.140625" style="155" customWidth="1"/>
    <col min="6658" max="6658" width="6.42578125" style="155" customWidth="1"/>
    <col min="6659" max="6659" width="6.85546875" style="155" customWidth="1"/>
    <col min="6660" max="6660" width="9.42578125" style="155" customWidth="1"/>
    <col min="6661" max="6911" width="9.140625" style="155"/>
    <col min="6912" max="6912" width="5.7109375" style="155" customWidth="1"/>
    <col min="6913" max="6913" width="51.140625" style="155" customWidth="1"/>
    <col min="6914" max="6914" width="6.42578125" style="155" customWidth="1"/>
    <col min="6915" max="6915" width="6.85546875" style="155" customWidth="1"/>
    <col min="6916" max="6916" width="9.42578125" style="155" customWidth="1"/>
    <col min="6917" max="7167" width="9.140625" style="155"/>
    <col min="7168" max="7168" width="5.7109375" style="155" customWidth="1"/>
    <col min="7169" max="7169" width="51.140625" style="155" customWidth="1"/>
    <col min="7170" max="7170" width="6.42578125" style="155" customWidth="1"/>
    <col min="7171" max="7171" width="6.85546875" style="155" customWidth="1"/>
    <col min="7172" max="7172" width="9.42578125" style="155" customWidth="1"/>
    <col min="7173" max="7423" width="9.140625" style="155"/>
    <col min="7424" max="7424" width="5.7109375" style="155" customWidth="1"/>
    <col min="7425" max="7425" width="51.140625" style="155" customWidth="1"/>
    <col min="7426" max="7426" width="6.42578125" style="155" customWidth="1"/>
    <col min="7427" max="7427" width="6.85546875" style="155" customWidth="1"/>
    <col min="7428" max="7428" width="9.42578125" style="155" customWidth="1"/>
    <col min="7429" max="7679" width="9.140625" style="155"/>
    <col min="7680" max="7680" width="5.7109375" style="155" customWidth="1"/>
    <col min="7681" max="7681" width="51.140625" style="155" customWidth="1"/>
    <col min="7682" max="7682" width="6.42578125" style="155" customWidth="1"/>
    <col min="7683" max="7683" width="6.85546875" style="155" customWidth="1"/>
    <col min="7684" max="7684" width="9.42578125" style="155" customWidth="1"/>
    <col min="7685" max="7935" width="9.140625" style="155"/>
    <col min="7936" max="7936" width="5.7109375" style="155" customWidth="1"/>
    <col min="7937" max="7937" width="51.140625" style="155" customWidth="1"/>
    <col min="7938" max="7938" width="6.42578125" style="155" customWidth="1"/>
    <col min="7939" max="7939" width="6.85546875" style="155" customWidth="1"/>
    <col min="7940" max="7940" width="9.42578125" style="155" customWidth="1"/>
    <col min="7941" max="8191" width="9.140625" style="155"/>
    <col min="8192" max="8192" width="5.7109375" style="155" customWidth="1"/>
    <col min="8193" max="8193" width="51.140625" style="155" customWidth="1"/>
    <col min="8194" max="8194" width="6.42578125" style="155" customWidth="1"/>
    <col min="8195" max="8195" width="6.85546875" style="155" customWidth="1"/>
    <col min="8196" max="8196" width="9.42578125" style="155" customWidth="1"/>
    <col min="8197" max="8447" width="9.140625" style="155"/>
    <col min="8448" max="8448" width="5.7109375" style="155" customWidth="1"/>
    <col min="8449" max="8449" width="51.140625" style="155" customWidth="1"/>
    <col min="8450" max="8450" width="6.42578125" style="155" customWidth="1"/>
    <col min="8451" max="8451" width="6.85546875" style="155" customWidth="1"/>
    <col min="8452" max="8452" width="9.42578125" style="155" customWidth="1"/>
    <col min="8453" max="8703" width="9.140625" style="155"/>
    <col min="8704" max="8704" width="5.7109375" style="155" customWidth="1"/>
    <col min="8705" max="8705" width="51.140625" style="155" customWidth="1"/>
    <col min="8706" max="8706" width="6.42578125" style="155" customWidth="1"/>
    <col min="8707" max="8707" width="6.85546875" style="155" customWidth="1"/>
    <col min="8708" max="8708" width="9.42578125" style="155" customWidth="1"/>
    <col min="8709" max="8959" width="9.140625" style="155"/>
    <col min="8960" max="8960" width="5.7109375" style="155" customWidth="1"/>
    <col min="8961" max="8961" width="51.140625" style="155" customWidth="1"/>
    <col min="8962" max="8962" width="6.42578125" style="155" customWidth="1"/>
    <col min="8963" max="8963" width="6.85546875" style="155" customWidth="1"/>
    <col min="8964" max="8964" width="9.42578125" style="155" customWidth="1"/>
    <col min="8965" max="9215" width="9.140625" style="155"/>
    <col min="9216" max="9216" width="5.7109375" style="155" customWidth="1"/>
    <col min="9217" max="9217" width="51.140625" style="155" customWidth="1"/>
    <col min="9218" max="9218" width="6.42578125" style="155" customWidth="1"/>
    <col min="9219" max="9219" width="6.85546875" style="155" customWidth="1"/>
    <col min="9220" max="9220" width="9.42578125" style="155" customWidth="1"/>
    <col min="9221" max="9471" width="9.140625" style="155"/>
    <col min="9472" max="9472" width="5.7109375" style="155" customWidth="1"/>
    <col min="9473" max="9473" width="51.140625" style="155" customWidth="1"/>
    <col min="9474" max="9474" width="6.42578125" style="155" customWidth="1"/>
    <col min="9475" max="9475" width="6.85546875" style="155" customWidth="1"/>
    <col min="9476" max="9476" width="9.42578125" style="155" customWidth="1"/>
    <col min="9477" max="9727" width="9.140625" style="155"/>
    <col min="9728" max="9728" width="5.7109375" style="155" customWidth="1"/>
    <col min="9729" max="9729" width="51.140625" style="155" customWidth="1"/>
    <col min="9730" max="9730" width="6.42578125" style="155" customWidth="1"/>
    <col min="9731" max="9731" width="6.85546875" style="155" customWidth="1"/>
    <col min="9732" max="9732" width="9.42578125" style="155" customWidth="1"/>
    <col min="9733" max="9983" width="9.140625" style="155"/>
    <col min="9984" max="9984" width="5.7109375" style="155" customWidth="1"/>
    <col min="9985" max="9985" width="51.140625" style="155" customWidth="1"/>
    <col min="9986" max="9986" width="6.42578125" style="155" customWidth="1"/>
    <col min="9987" max="9987" width="6.85546875" style="155" customWidth="1"/>
    <col min="9988" max="9988" width="9.42578125" style="155" customWidth="1"/>
    <col min="9989" max="10239" width="9.140625" style="155"/>
    <col min="10240" max="10240" width="5.7109375" style="155" customWidth="1"/>
    <col min="10241" max="10241" width="51.140625" style="155" customWidth="1"/>
    <col min="10242" max="10242" width="6.42578125" style="155" customWidth="1"/>
    <col min="10243" max="10243" width="6.85546875" style="155" customWidth="1"/>
    <col min="10244" max="10244" width="9.42578125" style="155" customWidth="1"/>
    <col min="10245" max="10495" width="9.140625" style="155"/>
    <col min="10496" max="10496" width="5.7109375" style="155" customWidth="1"/>
    <col min="10497" max="10497" width="51.140625" style="155" customWidth="1"/>
    <col min="10498" max="10498" width="6.42578125" style="155" customWidth="1"/>
    <col min="10499" max="10499" width="6.85546875" style="155" customWidth="1"/>
    <col min="10500" max="10500" width="9.42578125" style="155" customWidth="1"/>
    <col min="10501" max="10751" width="9.140625" style="155"/>
    <col min="10752" max="10752" width="5.7109375" style="155" customWidth="1"/>
    <col min="10753" max="10753" width="51.140625" style="155" customWidth="1"/>
    <col min="10754" max="10754" width="6.42578125" style="155" customWidth="1"/>
    <col min="10755" max="10755" width="6.85546875" style="155" customWidth="1"/>
    <col min="10756" max="10756" width="9.42578125" style="155" customWidth="1"/>
    <col min="10757" max="11007" width="9.140625" style="155"/>
    <col min="11008" max="11008" width="5.7109375" style="155" customWidth="1"/>
    <col min="11009" max="11009" width="51.140625" style="155" customWidth="1"/>
    <col min="11010" max="11010" width="6.42578125" style="155" customWidth="1"/>
    <col min="11011" max="11011" width="6.85546875" style="155" customWidth="1"/>
    <col min="11012" max="11012" width="9.42578125" style="155" customWidth="1"/>
    <col min="11013" max="11263" width="9.140625" style="155"/>
    <col min="11264" max="11264" width="5.7109375" style="155" customWidth="1"/>
    <col min="11265" max="11265" width="51.140625" style="155" customWidth="1"/>
    <col min="11266" max="11266" width="6.42578125" style="155" customWidth="1"/>
    <col min="11267" max="11267" width="6.85546875" style="155" customWidth="1"/>
    <col min="11268" max="11268" width="9.42578125" style="155" customWidth="1"/>
    <col min="11269" max="11519" width="9.140625" style="155"/>
    <col min="11520" max="11520" width="5.7109375" style="155" customWidth="1"/>
    <col min="11521" max="11521" width="51.140625" style="155" customWidth="1"/>
    <col min="11522" max="11522" width="6.42578125" style="155" customWidth="1"/>
    <col min="11523" max="11523" width="6.85546875" style="155" customWidth="1"/>
    <col min="11524" max="11524" width="9.42578125" style="155" customWidth="1"/>
    <col min="11525" max="11775" width="9.140625" style="155"/>
    <col min="11776" max="11776" width="5.7109375" style="155" customWidth="1"/>
    <col min="11777" max="11777" width="51.140625" style="155" customWidth="1"/>
    <col min="11778" max="11778" width="6.42578125" style="155" customWidth="1"/>
    <col min="11779" max="11779" width="6.85546875" style="155" customWidth="1"/>
    <col min="11780" max="11780" width="9.42578125" style="155" customWidth="1"/>
    <col min="11781" max="12031" width="9.140625" style="155"/>
    <col min="12032" max="12032" width="5.7109375" style="155" customWidth="1"/>
    <col min="12033" max="12033" width="51.140625" style="155" customWidth="1"/>
    <col min="12034" max="12034" width="6.42578125" style="155" customWidth="1"/>
    <col min="12035" max="12035" width="6.85546875" style="155" customWidth="1"/>
    <col min="12036" max="12036" width="9.42578125" style="155" customWidth="1"/>
    <col min="12037" max="12287" width="9.140625" style="155"/>
    <col min="12288" max="12288" width="5.7109375" style="155" customWidth="1"/>
    <col min="12289" max="12289" width="51.140625" style="155" customWidth="1"/>
    <col min="12290" max="12290" width="6.42578125" style="155" customWidth="1"/>
    <col min="12291" max="12291" width="6.85546875" style="155" customWidth="1"/>
    <col min="12292" max="12292" width="9.42578125" style="155" customWidth="1"/>
    <col min="12293" max="12543" width="9.140625" style="155"/>
    <col min="12544" max="12544" width="5.7109375" style="155" customWidth="1"/>
    <col min="12545" max="12545" width="51.140625" style="155" customWidth="1"/>
    <col min="12546" max="12546" width="6.42578125" style="155" customWidth="1"/>
    <col min="12547" max="12547" width="6.85546875" style="155" customWidth="1"/>
    <col min="12548" max="12548" width="9.42578125" style="155" customWidth="1"/>
    <col min="12549" max="12799" width="9.140625" style="155"/>
    <col min="12800" max="12800" width="5.7109375" style="155" customWidth="1"/>
    <col min="12801" max="12801" width="51.140625" style="155" customWidth="1"/>
    <col min="12802" max="12802" width="6.42578125" style="155" customWidth="1"/>
    <col min="12803" max="12803" width="6.85546875" style="155" customWidth="1"/>
    <col min="12804" max="12804" width="9.42578125" style="155" customWidth="1"/>
    <col min="12805" max="13055" width="9.140625" style="155"/>
    <col min="13056" max="13056" width="5.7109375" style="155" customWidth="1"/>
    <col min="13057" max="13057" width="51.140625" style="155" customWidth="1"/>
    <col min="13058" max="13058" width="6.42578125" style="155" customWidth="1"/>
    <col min="13059" max="13059" width="6.85546875" style="155" customWidth="1"/>
    <col min="13060" max="13060" width="9.42578125" style="155" customWidth="1"/>
    <col min="13061" max="13311" width="9.140625" style="155"/>
    <col min="13312" max="13312" width="5.7109375" style="155" customWidth="1"/>
    <col min="13313" max="13313" width="51.140625" style="155" customWidth="1"/>
    <col min="13314" max="13314" width="6.42578125" style="155" customWidth="1"/>
    <col min="13315" max="13315" width="6.85546875" style="155" customWidth="1"/>
    <col min="13316" max="13316" width="9.42578125" style="155" customWidth="1"/>
    <col min="13317" max="13567" width="9.140625" style="155"/>
    <col min="13568" max="13568" width="5.7109375" style="155" customWidth="1"/>
    <col min="13569" max="13569" width="51.140625" style="155" customWidth="1"/>
    <col min="13570" max="13570" width="6.42578125" style="155" customWidth="1"/>
    <col min="13571" max="13571" width="6.85546875" style="155" customWidth="1"/>
    <col min="13572" max="13572" width="9.42578125" style="155" customWidth="1"/>
    <col min="13573" max="13823" width="9.140625" style="155"/>
    <col min="13824" max="13824" width="5.7109375" style="155" customWidth="1"/>
    <col min="13825" max="13825" width="51.140625" style="155" customWidth="1"/>
    <col min="13826" max="13826" width="6.42578125" style="155" customWidth="1"/>
    <col min="13827" max="13827" width="6.85546875" style="155" customWidth="1"/>
    <col min="13828" max="13828" width="9.42578125" style="155" customWidth="1"/>
    <col min="13829" max="14079" width="9.140625" style="155"/>
    <col min="14080" max="14080" width="5.7109375" style="155" customWidth="1"/>
    <col min="14081" max="14081" width="51.140625" style="155" customWidth="1"/>
    <col min="14082" max="14082" width="6.42578125" style="155" customWidth="1"/>
    <col min="14083" max="14083" width="6.85546875" style="155" customWidth="1"/>
    <col min="14084" max="14084" width="9.42578125" style="155" customWidth="1"/>
    <col min="14085" max="14335" width="9.140625" style="155"/>
    <col min="14336" max="14336" width="5.7109375" style="155" customWidth="1"/>
    <col min="14337" max="14337" width="51.140625" style="155" customWidth="1"/>
    <col min="14338" max="14338" width="6.42578125" style="155" customWidth="1"/>
    <col min="14339" max="14339" width="6.85546875" style="155" customWidth="1"/>
    <col min="14340" max="14340" width="9.42578125" style="155" customWidth="1"/>
    <col min="14341" max="14591" width="9.140625" style="155"/>
    <col min="14592" max="14592" width="5.7109375" style="155" customWidth="1"/>
    <col min="14593" max="14593" width="51.140625" style="155" customWidth="1"/>
    <col min="14594" max="14594" width="6.42578125" style="155" customWidth="1"/>
    <col min="14595" max="14595" width="6.85546875" style="155" customWidth="1"/>
    <col min="14596" max="14596" width="9.42578125" style="155" customWidth="1"/>
    <col min="14597" max="14847" width="9.140625" style="155"/>
    <col min="14848" max="14848" width="5.7109375" style="155" customWidth="1"/>
    <col min="14849" max="14849" width="51.140625" style="155" customWidth="1"/>
    <col min="14850" max="14850" width="6.42578125" style="155" customWidth="1"/>
    <col min="14851" max="14851" width="6.85546875" style="155" customWidth="1"/>
    <col min="14852" max="14852" width="9.42578125" style="155" customWidth="1"/>
    <col min="14853" max="15103" width="9.140625" style="155"/>
    <col min="15104" max="15104" width="5.7109375" style="155" customWidth="1"/>
    <col min="15105" max="15105" width="51.140625" style="155" customWidth="1"/>
    <col min="15106" max="15106" width="6.42578125" style="155" customWidth="1"/>
    <col min="15107" max="15107" width="6.85546875" style="155" customWidth="1"/>
    <col min="15108" max="15108" width="9.42578125" style="155" customWidth="1"/>
    <col min="15109" max="15359" width="9.140625" style="155"/>
    <col min="15360" max="15360" width="5.7109375" style="155" customWidth="1"/>
    <col min="15361" max="15361" width="51.140625" style="155" customWidth="1"/>
    <col min="15362" max="15362" width="6.42578125" style="155" customWidth="1"/>
    <col min="15363" max="15363" width="6.85546875" style="155" customWidth="1"/>
    <col min="15364" max="15364" width="9.42578125" style="155" customWidth="1"/>
    <col min="15365" max="15615" width="9.140625" style="155"/>
    <col min="15616" max="15616" width="5.7109375" style="155" customWidth="1"/>
    <col min="15617" max="15617" width="51.140625" style="155" customWidth="1"/>
    <col min="15618" max="15618" width="6.42578125" style="155" customWidth="1"/>
    <col min="15619" max="15619" width="6.85546875" style="155" customWidth="1"/>
    <col min="15620" max="15620" width="9.42578125" style="155" customWidth="1"/>
    <col min="15621" max="15871" width="9.140625" style="155"/>
    <col min="15872" max="15872" width="5.7109375" style="155" customWidth="1"/>
    <col min="15873" max="15873" width="51.140625" style="155" customWidth="1"/>
    <col min="15874" max="15874" width="6.42578125" style="155" customWidth="1"/>
    <col min="15875" max="15875" width="6.85546875" style="155" customWidth="1"/>
    <col min="15876" max="15876" width="9.42578125" style="155" customWidth="1"/>
    <col min="15877" max="16127" width="9.140625" style="155"/>
    <col min="16128" max="16128" width="5.7109375" style="155" customWidth="1"/>
    <col min="16129" max="16129" width="51.140625" style="155" customWidth="1"/>
    <col min="16130" max="16130" width="6.42578125" style="155" customWidth="1"/>
    <col min="16131" max="16131" width="6.85546875" style="155" customWidth="1"/>
    <col min="16132" max="16132" width="9.42578125" style="155" customWidth="1"/>
    <col min="16133" max="16384" width="9.140625" style="155"/>
  </cols>
  <sheetData>
    <row r="1" spans="1:6" s="32" customFormat="1" x14ac:dyDescent="0.2">
      <c r="A1" s="440" t="s">
        <v>10</v>
      </c>
      <c r="B1" s="440"/>
      <c r="C1" s="2"/>
      <c r="D1" s="2"/>
      <c r="E1" s="2"/>
      <c r="F1" s="61"/>
    </row>
    <row r="2" spans="1:6" s="32" customFormat="1" x14ac:dyDescent="0.2">
      <c r="A2" s="440" t="s">
        <v>106</v>
      </c>
      <c r="B2" s="440"/>
      <c r="C2" s="2"/>
      <c r="D2" s="2"/>
      <c r="E2" s="2"/>
      <c r="F2" s="57"/>
    </row>
    <row r="3" spans="1:6" s="32" customFormat="1" x14ac:dyDescent="0.2">
      <c r="A3" s="59"/>
      <c r="B3" s="59"/>
      <c r="C3" s="2"/>
      <c r="D3" s="2"/>
      <c r="E3" s="2"/>
      <c r="F3" s="57"/>
    </row>
    <row r="4" spans="1:6" s="153" customFormat="1" ht="14.25" x14ac:dyDescent="0.2">
      <c r="A4" s="441" t="s">
        <v>90</v>
      </c>
      <c r="B4" s="441"/>
      <c r="C4" s="441"/>
      <c r="D4" s="441"/>
      <c r="E4" s="441"/>
    </row>
    <row r="5" spans="1:6" s="153" customFormat="1" ht="14.25" x14ac:dyDescent="0.2">
      <c r="A5" s="442" t="s">
        <v>107</v>
      </c>
      <c r="B5" s="442"/>
      <c r="C5" s="442"/>
      <c r="D5" s="442"/>
      <c r="E5" s="442"/>
    </row>
    <row r="6" spans="1:6" x14ac:dyDescent="0.25">
      <c r="A6" s="154"/>
      <c r="B6" s="154"/>
      <c r="C6" s="65"/>
      <c r="D6" s="154"/>
      <c r="E6" s="154"/>
      <c r="F6" s="154"/>
    </row>
    <row r="7" spans="1:6" x14ac:dyDescent="0.25">
      <c r="A7" s="443" t="s">
        <v>280</v>
      </c>
      <c r="B7" s="443"/>
      <c r="C7" s="443"/>
      <c r="D7" s="443"/>
      <c r="E7" s="443"/>
    </row>
    <row r="8" spans="1:6" x14ac:dyDescent="0.25">
      <c r="B8" s="156"/>
      <c r="E8" s="158"/>
      <c r="F8" s="158"/>
    </row>
    <row r="9" spans="1:6" ht="26.25" x14ac:dyDescent="0.25">
      <c r="A9" s="159" t="s">
        <v>108</v>
      </c>
      <c r="B9" s="159" t="s">
        <v>109</v>
      </c>
      <c r="C9" s="159" t="s">
        <v>110</v>
      </c>
      <c r="D9" s="159" t="s">
        <v>111</v>
      </c>
      <c r="E9" s="159" t="s">
        <v>112</v>
      </c>
      <c r="F9" s="160" t="s">
        <v>255</v>
      </c>
    </row>
    <row r="10" spans="1:6" x14ac:dyDescent="0.25">
      <c r="A10" s="471" t="s">
        <v>256</v>
      </c>
      <c r="B10" s="472"/>
      <c r="C10" s="472"/>
      <c r="D10" s="472"/>
      <c r="E10" s="472"/>
      <c r="F10" s="473"/>
    </row>
    <row r="11" spans="1:6" x14ac:dyDescent="0.25">
      <c r="A11" s="161">
        <v>1</v>
      </c>
      <c r="B11" s="162" t="s">
        <v>257</v>
      </c>
      <c r="C11" s="163" t="s">
        <v>258</v>
      </c>
      <c r="D11" s="164">
        <v>1</v>
      </c>
      <c r="E11" s="165">
        <v>6975</v>
      </c>
      <c r="F11" s="165">
        <f>D11*E11</f>
        <v>6975</v>
      </c>
    </row>
    <row r="12" spans="1:6" x14ac:dyDescent="0.25">
      <c r="A12" s="471" t="s">
        <v>259</v>
      </c>
      <c r="B12" s="472"/>
      <c r="C12" s="472"/>
      <c r="D12" s="472"/>
      <c r="E12" s="472"/>
      <c r="F12" s="473"/>
    </row>
    <row r="13" spans="1:6" x14ac:dyDescent="0.25">
      <c r="A13" s="166">
        <f>A11+1</f>
        <v>2</v>
      </c>
      <c r="B13" s="167" t="s">
        <v>260</v>
      </c>
      <c r="C13" s="168" t="s">
        <v>258</v>
      </c>
      <c r="D13" s="169">
        <v>1</v>
      </c>
      <c r="E13" s="170">
        <v>2566</v>
      </c>
      <c r="F13" s="170">
        <f>D13*E13</f>
        <v>2566</v>
      </c>
    </row>
    <row r="14" spans="1:6" x14ac:dyDescent="0.25">
      <c r="A14" s="171"/>
      <c r="B14" s="172" t="s">
        <v>355</v>
      </c>
      <c r="C14" s="149"/>
      <c r="D14" s="173"/>
      <c r="E14" s="173"/>
      <c r="F14" s="174">
        <f>SUM(F11:F13)</f>
        <v>9541</v>
      </c>
    </row>
    <row r="15" spans="1:6" x14ac:dyDescent="0.25">
      <c r="A15" s="175"/>
      <c r="B15" s="176"/>
      <c r="C15" s="177"/>
      <c r="D15" s="178"/>
      <c r="E15" s="178"/>
      <c r="F15" s="179"/>
    </row>
    <row r="16" spans="1:6" s="7" customFormat="1" ht="14.25" x14ac:dyDescent="0.2">
      <c r="C16" s="60"/>
      <c r="E16" s="57" t="s">
        <v>72</v>
      </c>
      <c r="F16" s="180"/>
    </row>
    <row r="17" spans="3:6" s="7" customFormat="1" ht="14.25" x14ac:dyDescent="0.2">
      <c r="C17" s="60"/>
      <c r="E17" s="57" t="s">
        <v>433</v>
      </c>
      <c r="F17" s="180"/>
    </row>
  </sheetData>
  <mergeCells count="7">
    <mergeCell ref="A7:E7"/>
    <mergeCell ref="A10:F10"/>
    <mergeCell ref="A12:F12"/>
    <mergeCell ref="A1:B1"/>
    <mergeCell ref="A2:B2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5"/>
  <sheetViews>
    <sheetView workbookViewId="0">
      <selection activeCell="E35" sqref="A1:F35"/>
    </sheetView>
  </sheetViews>
  <sheetFormatPr defaultRowHeight="15" x14ac:dyDescent="0.25"/>
  <cols>
    <col min="1" max="1" width="5.7109375" style="155" customWidth="1"/>
    <col min="2" max="2" width="43.7109375" style="155" customWidth="1"/>
    <col min="3" max="3" width="6.42578125" style="157" customWidth="1"/>
    <col min="4" max="4" width="6.85546875" style="155" customWidth="1"/>
    <col min="5" max="6" width="10.140625" style="155" bestFit="1" customWidth="1"/>
    <col min="7" max="255" width="9.140625" style="155"/>
    <col min="256" max="256" width="5.7109375" style="155" customWidth="1"/>
    <col min="257" max="257" width="51.140625" style="155" customWidth="1"/>
    <col min="258" max="258" width="6.42578125" style="155" customWidth="1"/>
    <col min="259" max="259" width="6.85546875" style="155" customWidth="1"/>
    <col min="260" max="260" width="9.42578125" style="155" customWidth="1"/>
    <col min="261" max="511" width="9.140625" style="155"/>
    <col min="512" max="512" width="5.7109375" style="155" customWidth="1"/>
    <col min="513" max="513" width="51.140625" style="155" customWidth="1"/>
    <col min="514" max="514" width="6.42578125" style="155" customWidth="1"/>
    <col min="515" max="515" width="6.85546875" style="155" customWidth="1"/>
    <col min="516" max="516" width="9.42578125" style="155" customWidth="1"/>
    <col min="517" max="767" width="9.140625" style="155"/>
    <col min="768" max="768" width="5.7109375" style="155" customWidth="1"/>
    <col min="769" max="769" width="51.140625" style="155" customWidth="1"/>
    <col min="770" max="770" width="6.42578125" style="155" customWidth="1"/>
    <col min="771" max="771" width="6.85546875" style="155" customWidth="1"/>
    <col min="772" max="772" width="9.42578125" style="155" customWidth="1"/>
    <col min="773" max="1023" width="9.140625" style="155"/>
    <col min="1024" max="1024" width="5.7109375" style="155" customWidth="1"/>
    <col min="1025" max="1025" width="51.140625" style="155" customWidth="1"/>
    <col min="1026" max="1026" width="6.42578125" style="155" customWidth="1"/>
    <col min="1027" max="1027" width="6.85546875" style="155" customWidth="1"/>
    <col min="1028" max="1028" width="9.42578125" style="155" customWidth="1"/>
    <col min="1029" max="1279" width="9.140625" style="155"/>
    <col min="1280" max="1280" width="5.7109375" style="155" customWidth="1"/>
    <col min="1281" max="1281" width="51.140625" style="155" customWidth="1"/>
    <col min="1282" max="1282" width="6.42578125" style="155" customWidth="1"/>
    <col min="1283" max="1283" width="6.85546875" style="155" customWidth="1"/>
    <col min="1284" max="1284" width="9.42578125" style="155" customWidth="1"/>
    <col min="1285" max="1535" width="9.140625" style="155"/>
    <col min="1536" max="1536" width="5.7109375" style="155" customWidth="1"/>
    <col min="1537" max="1537" width="51.140625" style="155" customWidth="1"/>
    <col min="1538" max="1538" width="6.42578125" style="155" customWidth="1"/>
    <col min="1539" max="1539" width="6.85546875" style="155" customWidth="1"/>
    <col min="1540" max="1540" width="9.42578125" style="155" customWidth="1"/>
    <col min="1541" max="1791" width="9.140625" style="155"/>
    <col min="1792" max="1792" width="5.7109375" style="155" customWidth="1"/>
    <col min="1793" max="1793" width="51.140625" style="155" customWidth="1"/>
    <col min="1794" max="1794" width="6.42578125" style="155" customWidth="1"/>
    <col min="1795" max="1795" width="6.85546875" style="155" customWidth="1"/>
    <col min="1796" max="1796" width="9.42578125" style="155" customWidth="1"/>
    <col min="1797" max="2047" width="9.140625" style="155"/>
    <col min="2048" max="2048" width="5.7109375" style="155" customWidth="1"/>
    <col min="2049" max="2049" width="51.140625" style="155" customWidth="1"/>
    <col min="2050" max="2050" width="6.42578125" style="155" customWidth="1"/>
    <col min="2051" max="2051" width="6.85546875" style="155" customWidth="1"/>
    <col min="2052" max="2052" width="9.42578125" style="155" customWidth="1"/>
    <col min="2053" max="2303" width="9.140625" style="155"/>
    <col min="2304" max="2304" width="5.7109375" style="155" customWidth="1"/>
    <col min="2305" max="2305" width="51.140625" style="155" customWidth="1"/>
    <col min="2306" max="2306" width="6.42578125" style="155" customWidth="1"/>
    <col min="2307" max="2307" width="6.85546875" style="155" customWidth="1"/>
    <col min="2308" max="2308" width="9.42578125" style="155" customWidth="1"/>
    <col min="2309" max="2559" width="9.140625" style="155"/>
    <col min="2560" max="2560" width="5.7109375" style="155" customWidth="1"/>
    <col min="2561" max="2561" width="51.140625" style="155" customWidth="1"/>
    <col min="2562" max="2562" width="6.42578125" style="155" customWidth="1"/>
    <col min="2563" max="2563" width="6.85546875" style="155" customWidth="1"/>
    <col min="2564" max="2564" width="9.42578125" style="155" customWidth="1"/>
    <col min="2565" max="2815" width="9.140625" style="155"/>
    <col min="2816" max="2816" width="5.7109375" style="155" customWidth="1"/>
    <col min="2817" max="2817" width="51.140625" style="155" customWidth="1"/>
    <col min="2818" max="2818" width="6.42578125" style="155" customWidth="1"/>
    <col min="2819" max="2819" width="6.85546875" style="155" customWidth="1"/>
    <col min="2820" max="2820" width="9.42578125" style="155" customWidth="1"/>
    <col min="2821" max="3071" width="9.140625" style="155"/>
    <col min="3072" max="3072" width="5.7109375" style="155" customWidth="1"/>
    <col min="3073" max="3073" width="51.140625" style="155" customWidth="1"/>
    <col min="3074" max="3074" width="6.42578125" style="155" customWidth="1"/>
    <col min="3075" max="3075" width="6.85546875" style="155" customWidth="1"/>
    <col min="3076" max="3076" width="9.42578125" style="155" customWidth="1"/>
    <col min="3077" max="3327" width="9.140625" style="155"/>
    <col min="3328" max="3328" width="5.7109375" style="155" customWidth="1"/>
    <col min="3329" max="3329" width="51.140625" style="155" customWidth="1"/>
    <col min="3330" max="3330" width="6.42578125" style="155" customWidth="1"/>
    <col min="3331" max="3331" width="6.85546875" style="155" customWidth="1"/>
    <col min="3332" max="3332" width="9.42578125" style="155" customWidth="1"/>
    <col min="3333" max="3583" width="9.140625" style="155"/>
    <col min="3584" max="3584" width="5.7109375" style="155" customWidth="1"/>
    <col min="3585" max="3585" width="51.140625" style="155" customWidth="1"/>
    <col min="3586" max="3586" width="6.42578125" style="155" customWidth="1"/>
    <col min="3587" max="3587" width="6.85546875" style="155" customWidth="1"/>
    <col min="3588" max="3588" width="9.42578125" style="155" customWidth="1"/>
    <col min="3589" max="3839" width="9.140625" style="155"/>
    <col min="3840" max="3840" width="5.7109375" style="155" customWidth="1"/>
    <col min="3841" max="3841" width="51.140625" style="155" customWidth="1"/>
    <col min="3842" max="3842" width="6.42578125" style="155" customWidth="1"/>
    <col min="3843" max="3843" width="6.85546875" style="155" customWidth="1"/>
    <col min="3844" max="3844" width="9.42578125" style="155" customWidth="1"/>
    <col min="3845" max="4095" width="9.140625" style="155"/>
    <col min="4096" max="4096" width="5.7109375" style="155" customWidth="1"/>
    <col min="4097" max="4097" width="51.140625" style="155" customWidth="1"/>
    <col min="4098" max="4098" width="6.42578125" style="155" customWidth="1"/>
    <col min="4099" max="4099" width="6.85546875" style="155" customWidth="1"/>
    <col min="4100" max="4100" width="9.42578125" style="155" customWidth="1"/>
    <col min="4101" max="4351" width="9.140625" style="155"/>
    <col min="4352" max="4352" width="5.7109375" style="155" customWidth="1"/>
    <col min="4353" max="4353" width="51.140625" style="155" customWidth="1"/>
    <col min="4354" max="4354" width="6.42578125" style="155" customWidth="1"/>
    <col min="4355" max="4355" width="6.85546875" style="155" customWidth="1"/>
    <col min="4356" max="4356" width="9.42578125" style="155" customWidth="1"/>
    <col min="4357" max="4607" width="9.140625" style="155"/>
    <col min="4608" max="4608" width="5.7109375" style="155" customWidth="1"/>
    <col min="4609" max="4609" width="51.140625" style="155" customWidth="1"/>
    <col min="4610" max="4610" width="6.42578125" style="155" customWidth="1"/>
    <col min="4611" max="4611" width="6.85546875" style="155" customWidth="1"/>
    <col min="4612" max="4612" width="9.42578125" style="155" customWidth="1"/>
    <col min="4613" max="4863" width="9.140625" style="155"/>
    <col min="4864" max="4864" width="5.7109375" style="155" customWidth="1"/>
    <col min="4865" max="4865" width="51.140625" style="155" customWidth="1"/>
    <col min="4866" max="4866" width="6.42578125" style="155" customWidth="1"/>
    <col min="4867" max="4867" width="6.85546875" style="155" customWidth="1"/>
    <col min="4868" max="4868" width="9.42578125" style="155" customWidth="1"/>
    <col min="4869" max="5119" width="9.140625" style="155"/>
    <col min="5120" max="5120" width="5.7109375" style="155" customWidth="1"/>
    <col min="5121" max="5121" width="51.140625" style="155" customWidth="1"/>
    <col min="5122" max="5122" width="6.42578125" style="155" customWidth="1"/>
    <col min="5123" max="5123" width="6.85546875" style="155" customWidth="1"/>
    <col min="5124" max="5124" width="9.42578125" style="155" customWidth="1"/>
    <col min="5125" max="5375" width="9.140625" style="155"/>
    <col min="5376" max="5376" width="5.7109375" style="155" customWidth="1"/>
    <col min="5377" max="5377" width="51.140625" style="155" customWidth="1"/>
    <col min="5378" max="5378" width="6.42578125" style="155" customWidth="1"/>
    <col min="5379" max="5379" width="6.85546875" style="155" customWidth="1"/>
    <col min="5380" max="5380" width="9.42578125" style="155" customWidth="1"/>
    <col min="5381" max="5631" width="9.140625" style="155"/>
    <col min="5632" max="5632" width="5.7109375" style="155" customWidth="1"/>
    <col min="5633" max="5633" width="51.140625" style="155" customWidth="1"/>
    <col min="5634" max="5634" width="6.42578125" style="155" customWidth="1"/>
    <col min="5635" max="5635" width="6.85546875" style="155" customWidth="1"/>
    <col min="5636" max="5636" width="9.42578125" style="155" customWidth="1"/>
    <col min="5637" max="5887" width="9.140625" style="155"/>
    <col min="5888" max="5888" width="5.7109375" style="155" customWidth="1"/>
    <col min="5889" max="5889" width="51.140625" style="155" customWidth="1"/>
    <col min="5890" max="5890" width="6.42578125" style="155" customWidth="1"/>
    <col min="5891" max="5891" width="6.85546875" style="155" customWidth="1"/>
    <col min="5892" max="5892" width="9.42578125" style="155" customWidth="1"/>
    <col min="5893" max="6143" width="9.140625" style="155"/>
    <col min="6144" max="6144" width="5.7109375" style="155" customWidth="1"/>
    <col min="6145" max="6145" width="51.140625" style="155" customWidth="1"/>
    <col min="6146" max="6146" width="6.42578125" style="155" customWidth="1"/>
    <col min="6147" max="6147" width="6.85546875" style="155" customWidth="1"/>
    <col min="6148" max="6148" width="9.42578125" style="155" customWidth="1"/>
    <col min="6149" max="6399" width="9.140625" style="155"/>
    <col min="6400" max="6400" width="5.7109375" style="155" customWidth="1"/>
    <col min="6401" max="6401" width="51.140625" style="155" customWidth="1"/>
    <col min="6402" max="6402" width="6.42578125" style="155" customWidth="1"/>
    <col min="6403" max="6403" width="6.85546875" style="155" customWidth="1"/>
    <col min="6404" max="6404" width="9.42578125" style="155" customWidth="1"/>
    <col min="6405" max="6655" width="9.140625" style="155"/>
    <col min="6656" max="6656" width="5.7109375" style="155" customWidth="1"/>
    <col min="6657" max="6657" width="51.140625" style="155" customWidth="1"/>
    <col min="6658" max="6658" width="6.42578125" style="155" customWidth="1"/>
    <col min="6659" max="6659" width="6.85546875" style="155" customWidth="1"/>
    <col min="6660" max="6660" width="9.42578125" style="155" customWidth="1"/>
    <col min="6661" max="6911" width="9.140625" style="155"/>
    <col min="6912" max="6912" width="5.7109375" style="155" customWidth="1"/>
    <col min="6913" max="6913" width="51.140625" style="155" customWidth="1"/>
    <col min="6914" max="6914" width="6.42578125" style="155" customWidth="1"/>
    <col min="6915" max="6915" width="6.85546875" style="155" customWidth="1"/>
    <col min="6916" max="6916" width="9.42578125" style="155" customWidth="1"/>
    <col min="6917" max="7167" width="9.140625" style="155"/>
    <col min="7168" max="7168" width="5.7109375" style="155" customWidth="1"/>
    <col min="7169" max="7169" width="51.140625" style="155" customWidth="1"/>
    <col min="7170" max="7170" width="6.42578125" style="155" customWidth="1"/>
    <col min="7171" max="7171" width="6.85546875" style="155" customWidth="1"/>
    <col min="7172" max="7172" width="9.42578125" style="155" customWidth="1"/>
    <col min="7173" max="7423" width="9.140625" style="155"/>
    <col min="7424" max="7424" width="5.7109375" style="155" customWidth="1"/>
    <col min="7425" max="7425" width="51.140625" style="155" customWidth="1"/>
    <col min="7426" max="7426" width="6.42578125" style="155" customWidth="1"/>
    <col min="7427" max="7427" width="6.85546875" style="155" customWidth="1"/>
    <col min="7428" max="7428" width="9.42578125" style="155" customWidth="1"/>
    <col min="7429" max="7679" width="9.140625" style="155"/>
    <col min="7680" max="7680" width="5.7109375" style="155" customWidth="1"/>
    <col min="7681" max="7681" width="51.140625" style="155" customWidth="1"/>
    <col min="7682" max="7682" width="6.42578125" style="155" customWidth="1"/>
    <col min="7683" max="7683" width="6.85546875" style="155" customWidth="1"/>
    <col min="7684" max="7684" width="9.42578125" style="155" customWidth="1"/>
    <col min="7685" max="7935" width="9.140625" style="155"/>
    <col min="7936" max="7936" width="5.7109375" style="155" customWidth="1"/>
    <col min="7937" max="7937" width="51.140625" style="155" customWidth="1"/>
    <col min="7938" max="7938" width="6.42578125" style="155" customWidth="1"/>
    <col min="7939" max="7939" width="6.85546875" style="155" customWidth="1"/>
    <col min="7940" max="7940" width="9.42578125" style="155" customWidth="1"/>
    <col min="7941" max="8191" width="9.140625" style="155"/>
    <col min="8192" max="8192" width="5.7109375" style="155" customWidth="1"/>
    <col min="8193" max="8193" width="51.140625" style="155" customWidth="1"/>
    <col min="8194" max="8194" width="6.42578125" style="155" customWidth="1"/>
    <col min="8195" max="8195" width="6.85546875" style="155" customWidth="1"/>
    <col min="8196" max="8196" width="9.42578125" style="155" customWidth="1"/>
    <col min="8197" max="8447" width="9.140625" style="155"/>
    <col min="8448" max="8448" width="5.7109375" style="155" customWidth="1"/>
    <col min="8449" max="8449" width="51.140625" style="155" customWidth="1"/>
    <col min="8450" max="8450" width="6.42578125" style="155" customWidth="1"/>
    <col min="8451" max="8451" width="6.85546875" style="155" customWidth="1"/>
    <col min="8452" max="8452" width="9.42578125" style="155" customWidth="1"/>
    <col min="8453" max="8703" width="9.140625" style="155"/>
    <col min="8704" max="8704" width="5.7109375" style="155" customWidth="1"/>
    <col min="8705" max="8705" width="51.140625" style="155" customWidth="1"/>
    <col min="8706" max="8706" width="6.42578125" style="155" customWidth="1"/>
    <col min="8707" max="8707" width="6.85546875" style="155" customWidth="1"/>
    <col min="8708" max="8708" width="9.42578125" style="155" customWidth="1"/>
    <col min="8709" max="8959" width="9.140625" style="155"/>
    <col min="8960" max="8960" width="5.7109375" style="155" customWidth="1"/>
    <col min="8961" max="8961" width="51.140625" style="155" customWidth="1"/>
    <col min="8962" max="8962" width="6.42578125" style="155" customWidth="1"/>
    <col min="8963" max="8963" width="6.85546875" style="155" customWidth="1"/>
    <col min="8964" max="8964" width="9.42578125" style="155" customWidth="1"/>
    <col min="8965" max="9215" width="9.140625" style="155"/>
    <col min="9216" max="9216" width="5.7109375" style="155" customWidth="1"/>
    <col min="9217" max="9217" width="51.140625" style="155" customWidth="1"/>
    <col min="9218" max="9218" width="6.42578125" style="155" customWidth="1"/>
    <col min="9219" max="9219" width="6.85546875" style="155" customWidth="1"/>
    <col min="9220" max="9220" width="9.42578125" style="155" customWidth="1"/>
    <col min="9221" max="9471" width="9.140625" style="155"/>
    <col min="9472" max="9472" width="5.7109375" style="155" customWidth="1"/>
    <col min="9473" max="9473" width="51.140625" style="155" customWidth="1"/>
    <col min="9474" max="9474" width="6.42578125" style="155" customWidth="1"/>
    <col min="9475" max="9475" width="6.85546875" style="155" customWidth="1"/>
    <col min="9476" max="9476" width="9.42578125" style="155" customWidth="1"/>
    <col min="9477" max="9727" width="9.140625" style="155"/>
    <col min="9728" max="9728" width="5.7109375" style="155" customWidth="1"/>
    <col min="9729" max="9729" width="51.140625" style="155" customWidth="1"/>
    <col min="9730" max="9730" width="6.42578125" style="155" customWidth="1"/>
    <col min="9731" max="9731" width="6.85546875" style="155" customWidth="1"/>
    <col min="9732" max="9732" width="9.42578125" style="155" customWidth="1"/>
    <col min="9733" max="9983" width="9.140625" style="155"/>
    <col min="9984" max="9984" width="5.7109375" style="155" customWidth="1"/>
    <col min="9985" max="9985" width="51.140625" style="155" customWidth="1"/>
    <col min="9986" max="9986" width="6.42578125" style="155" customWidth="1"/>
    <col min="9987" max="9987" width="6.85546875" style="155" customWidth="1"/>
    <col min="9988" max="9988" width="9.42578125" style="155" customWidth="1"/>
    <col min="9989" max="10239" width="9.140625" style="155"/>
    <col min="10240" max="10240" width="5.7109375" style="155" customWidth="1"/>
    <col min="10241" max="10241" width="51.140625" style="155" customWidth="1"/>
    <col min="10242" max="10242" width="6.42578125" style="155" customWidth="1"/>
    <col min="10243" max="10243" width="6.85546875" style="155" customWidth="1"/>
    <col min="10244" max="10244" width="9.42578125" style="155" customWidth="1"/>
    <col min="10245" max="10495" width="9.140625" style="155"/>
    <col min="10496" max="10496" width="5.7109375" style="155" customWidth="1"/>
    <col min="10497" max="10497" width="51.140625" style="155" customWidth="1"/>
    <col min="10498" max="10498" width="6.42578125" style="155" customWidth="1"/>
    <col min="10499" max="10499" width="6.85546875" style="155" customWidth="1"/>
    <col min="10500" max="10500" width="9.42578125" style="155" customWidth="1"/>
    <col min="10501" max="10751" width="9.140625" style="155"/>
    <col min="10752" max="10752" width="5.7109375" style="155" customWidth="1"/>
    <col min="10753" max="10753" width="51.140625" style="155" customWidth="1"/>
    <col min="10754" max="10754" width="6.42578125" style="155" customWidth="1"/>
    <col min="10755" max="10755" width="6.85546875" style="155" customWidth="1"/>
    <col min="10756" max="10756" width="9.42578125" style="155" customWidth="1"/>
    <col min="10757" max="11007" width="9.140625" style="155"/>
    <col min="11008" max="11008" width="5.7109375" style="155" customWidth="1"/>
    <col min="11009" max="11009" width="51.140625" style="155" customWidth="1"/>
    <col min="11010" max="11010" width="6.42578125" style="155" customWidth="1"/>
    <col min="11011" max="11011" width="6.85546875" style="155" customWidth="1"/>
    <col min="11012" max="11012" width="9.42578125" style="155" customWidth="1"/>
    <col min="11013" max="11263" width="9.140625" style="155"/>
    <col min="11264" max="11264" width="5.7109375" style="155" customWidth="1"/>
    <col min="11265" max="11265" width="51.140625" style="155" customWidth="1"/>
    <col min="11266" max="11266" width="6.42578125" style="155" customWidth="1"/>
    <col min="11267" max="11267" width="6.85546875" style="155" customWidth="1"/>
    <col min="11268" max="11268" width="9.42578125" style="155" customWidth="1"/>
    <col min="11269" max="11519" width="9.140625" style="155"/>
    <col min="11520" max="11520" width="5.7109375" style="155" customWidth="1"/>
    <col min="11521" max="11521" width="51.140625" style="155" customWidth="1"/>
    <col min="11522" max="11522" width="6.42578125" style="155" customWidth="1"/>
    <col min="11523" max="11523" width="6.85546875" style="155" customWidth="1"/>
    <col min="11524" max="11524" width="9.42578125" style="155" customWidth="1"/>
    <col min="11525" max="11775" width="9.140625" style="155"/>
    <col min="11776" max="11776" width="5.7109375" style="155" customWidth="1"/>
    <col min="11777" max="11777" width="51.140625" style="155" customWidth="1"/>
    <col min="11778" max="11778" width="6.42578125" style="155" customWidth="1"/>
    <col min="11779" max="11779" width="6.85546875" style="155" customWidth="1"/>
    <col min="11780" max="11780" width="9.42578125" style="155" customWidth="1"/>
    <col min="11781" max="12031" width="9.140625" style="155"/>
    <col min="12032" max="12032" width="5.7109375" style="155" customWidth="1"/>
    <col min="12033" max="12033" width="51.140625" style="155" customWidth="1"/>
    <col min="12034" max="12034" width="6.42578125" style="155" customWidth="1"/>
    <col min="12035" max="12035" width="6.85546875" style="155" customWidth="1"/>
    <col min="12036" max="12036" width="9.42578125" style="155" customWidth="1"/>
    <col min="12037" max="12287" width="9.140625" style="155"/>
    <col min="12288" max="12288" width="5.7109375" style="155" customWidth="1"/>
    <col min="12289" max="12289" width="51.140625" style="155" customWidth="1"/>
    <col min="12290" max="12290" width="6.42578125" style="155" customWidth="1"/>
    <col min="12291" max="12291" width="6.85546875" style="155" customWidth="1"/>
    <col min="12292" max="12292" width="9.42578125" style="155" customWidth="1"/>
    <col min="12293" max="12543" width="9.140625" style="155"/>
    <col min="12544" max="12544" width="5.7109375" style="155" customWidth="1"/>
    <col min="12545" max="12545" width="51.140625" style="155" customWidth="1"/>
    <col min="12546" max="12546" width="6.42578125" style="155" customWidth="1"/>
    <col min="12547" max="12547" width="6.85546875" style="155" customWidth="1"/>
    <col min="12548" max="12548" width="9.42578125" style="155" customWidth="1"/>
    <col min="12549" max="12799" width="9.140625" style="155"/>
    <col min="12800" max="12800" width="5.7109375" style="155" customWidth="1"/>
    <col min="12801" max="12801" width="51.140625" style="155" customWidth="1"/>
    <col min="12802" max="12802" width="6.42578125" style="155" customWidth="1"/>
    <col min="12803" max="12803" width="6.85546875" style="155" customWidth="1"/>
    <col min="12804" max="12804" width="9.42578125" style="155" customWidth="1"/>
    <col min="12805" max="13055" width="9.140625" style="155"/>
    <col min="13056" max="13056" width="5.7109375" style="155" customWidth="1"/>
    <col min="13057" max="13057" width="51.140625" style="155" customWidth="1"/>
    <col min="13058" max="13058" width="6.42578125" style="155" customWidth="1"/>
    <col min="13059" max="13059" width="6.85546875" style="155" customWidth="1"/>
    <col min="13060" max="13060" width="9.42578125" style="155" customWidth="1"/>
    <col min="13061" max="13311" width="9.140625" style="155"/>
    <col min="13312" max="13312" width="5.7109375" style="155" customWidth="1"/>
    <col min="13313" max="13313" width="51.140625" style="155" customWidth="1"/>
    <col min="13314" max="13314" width="6.42578125" style="155" customWidth="1"/>
    <col min="13315" max="13315" width="6.85546875" style="155" customWidth="1"/>
    <col min="13316" max="13316" width="9.42578125" style="155" customWidth="1"/>
    <col min="13317" max="13567" width="9.140625" style="155"/>
    <col min="13568" max="13568" width="5.7109375" style="155" customWidth="1"/>
    <col min="13569" max="13569" width="51.140625" style="155" customWidth="1"/>
    <col min="13570" max="13570" width="6.42578125" style="155" customWidth="1"/>
    <col min="13571" max="13571" width="6.85546875" style="155" customWidth="1"/>
    <col min="13572" max="13572" width="9.42578125" style="155" customWidth="1"/>
    <col min="13573" max="13823" width="9.140625" style="155"/>
    <col min="13824" max="13824" width="5.7109375" style="155" customWidth="1"/>
    <col min="13825" max="13825" width="51.140625" style="155" customWidth="1"/>
    <col min="13826" max="13826" width="6.42578125" style="155" customWidth="1"/>
    <col min="13827" max="13827" width="6.85546875" style="155" customWidth="1"/>
    <col min="13828" max="13828" width="9.42578125" style="155" customWidth="1"/>
    <col min="13829" max="14079" width="9.140625" style="155"/>
    <col min="14080" max="14080" width="5.7109375" style="155" customWidth="1"/>
    <col min="14081" max="14081" width="51.140625" style="155" customWidth="1"/>
    <col min="14082" max="14082" width="6.42578125" style="155" customWidth="1"/>
    <col min="14083" max="14083" width="6.85546875" style="155" customWidth="1"/>
    <col min="14084" max="14084" width="9.42578125" style="155" customWidth="1"/>
    <col min="14085" max="14335" width="9.140625" style="155"/>
    <col min="14336" max="14336" width="5.7109375" style="155" customWidth="1"/>
    <col min="14337" max="14337" width="51.140625" style="155" customWidth="1"/>
    <col min="14338" max="14338" width="6.42578125" style="155" customWidth="1"/>
    <col min="14339" max="14339" width="6.85546875" style="155" customWidth="1"/>
    <col min="14340" max="14340" width="9.42578125" style="155" customWidth="1"/>
    <col min="14341" max="14591" width="9.140625" style="155"/>
    <col min="14592" max="14592" width="5.7109375" style="155" customWidth="1"/>
    <col min="14593" max="14593" width="51.140625" style="155" customWidth="1"/>
    <col min="14594" max="14594" width="6.42578125" style="155" customWidth="1"/>
    <col min="14595" max="14595" width="6.85546875" style="155" customWidth="1"/>
    <col min="14596" max="14596" width="9.42578125" style="155" customWidth="1"/>
    <col min="14597" max="14847" width="9.140625" style="155"/>
    <col min="14848" max="14848" width="5.7109375" style="155" customWidth="1"/>
    <col min="14849" max="14849" width="51.140625" style="155" customWidth="1"/>
    <col min="14850" max="14850" width="6.42578125" style="155" customWidth="1"/>
    <col min="14851" max="14851" width="6.85546875" style="155" customWidth="1"/>
    <col min="14852" max="14852" width="9.42578125" style="155" customWidth="1"/>
    <col min="14853" max="15103" width="9.140625" style="155"/>
    <col min="15104" max="15104" width="5.7109375" style="155" customWidth="1"/>
    <col min="15105" max="15105" width="51.140625" style="155" customWidth="1"/>
    <col min="15106" max="15106" width="6.42578125" style="155" customWidth="1"/>
    <col min="15107" max="15107" width="6.85546875" style="155" customWidth="1"/>
    <col min="15108" max="15108" width="9.42578125" style="155" customWidth="1"/>
    <col min="15109" max="15359" width="9.140625" style="155"/>
    <col min="15360" max="15360" width="5.7109375" style="155" customWidth="1"/>
    <col min="15361" max="15361" width="51.140625" style="155" customWidth="1"/>
    <col min="15362" max="15362" width="6.42578125" style="155" customWidth="1"/>
    <col min="15363" max="15363" width="6.85546875" style="155" customWidth="1"/>
    <col min="15364" max="15364" width="9.42578125" style="155" customWidth="1"/>
    <col min="15365" max="15615" width="9.140625" style="155"/>
    <col min="15616" max="15616" width="5.7109375" style="155" customWidth="1"/>
    <col min="15617" max="15617" width="51.140625" style="155" customWidth="1"/>
    <col min="15618" max="15618" width="6.42578125" style="155" customWidth="1"/>
    <col min="15619" max="15619" width="6.85546875" style="155" customWidth="1"/>
    <col min="15620" max="15620" width="9.42578125" style="155" customWidth="1"/>
    <col min="15621" max="15871" width="9.140625" style="155"/>
    <col min="15872" max="15872" width="5.7109375" style="155" customWidth="1"/>
    <col min="15873" max="15873" width="51.140625" style="155" customWidth="1"/>
    <col min="15874" max="15874" width="6.42578125" style="155" customWidth="1"/>
    <col min="15875" max="15875" width="6.85546875" style="155" customWidth="1"/>
    <col min="15876" max="15876" width="9.42578125" style="155" customWidth="1"/>
    <col min="15877" max="16127" width="9.140625" style="155"/>
    <col min="16128" max="16128" width="5.7109375" style="155" customWidth="1"/>
    <col min="16129" max="16129" width="51.140625" style="155" customWidth="1"/>
    <col min="16130" max="16130" width="6.42578125" style="155" customWidth="1"/>
    <col min="16131" max="16131" width="6.85546875" style="155" customWidth="1"/>
    <col min="16132" max="16132" width="9.42578125" style="155" customWidth="1"/>
    <col min="16133" max="16384" width="9.140625" style="155"/>
  </cols>
  <sheetData>
    <row r="1" spans="1:6" s="32" customFormat="1" x14ac:dyDescent="0.2">
      <c r="A1" s="440" t="s">
        <v>10</v>
      </c>
      <c r="B1" s="440"/>
      <c r="C1" s="2"/>
      <c r="D1" s="2"/>
      <c r="E1" s="2"/>
      <c r="F1" s="61"/>
    </row>
    <row r="2" spans="1:6" s="32" customFormat="1" x14ac:dyDescent="0.2">
      <c r="A2" s="440" t="s">
        <v>106</v>
      </c>
      <c r="B2" s="440"/>
      <c r="C2" s="2"/>
      <c r="D2" s="2"/>
      <c r="E2" s="2"/>
      <c r="F2" s="57"/>
    </row>
    <row r="3" spans="1:6" s="32" customFormat="1" x14ac:dyDescent="0.2">
      <c r="A3" s="59"/>
      <c r="B3" s="59"/>
      <c r="C3" s="2"/>
      <c r="D3" s="2"/>
      <c r="E3" s="2"/>
      <c r="F3" s="57"/>
    </row>
    <row r="4" spans="1:6" s="153" customFormat="1" ht="14.25" x14ac:dyDescent="0.2">
      <c r="A4" s="441" t="s">
        <v>90</v>
      </c>
      <c r="B4" s="441"/>
      <c r="C4" s="441"/>
      <c r="D4" s="441"/>
      <c r="E4" s="441"/>
      <c r="F4" s="441"/>
    </row>
    <row r="5" spans="1:6" s="153" customFormat="1" ht="14.25" x14ac:dyDescent="0.2">
      <c r="A5" s="442" t="s">
        <v>107</v>
      </c>
      <c r="B5" s="442"/>
      <c r="C5" s="442"/>
      <c r="D5" s="442"/>
      <c r="E5" s="442"/>
      <c r="F5" s="442"/>
    </row>
    <row r="6" spans="1:6" x14ac:dyDescent="0.25">
      <c r="A6" s="154"/>
      <c r="B6" s="154"/>
      <c r="C6" s="65"/>
      <c r="D6" s="154"/>
      <c r="E6" s="154"/>
      <c r="F6" s="154"/>
    </row>
    <row r="7" spans="1:6" ht="27" customHeight="1" x14ac:dyDescent="0.25">
      <c r="A7" s="474" t="s">
        <v>281</v>
      </c>
      <c r="B7" s="474"/>
      <c r="C7" s="474"/>
      <c r="D7" s="474"/>
      <c r="E7" s="474"/>
      <c r="F7" s="474"/>
    </row>
    <row r="8" spans="1:6" x14ac:dyDescent="0.25">
      <c r="A8" s="65"/>
      <c r="B8" s="65"/>
      <c r="C8" s="65"/>
      <c r="D8" s="65"/>
      <c r="E8" s="65"/>
      <c r="F8" s="65"/>
    </row>
    <row r="9" spans="1:6" s="32" customFormat="1" x14ac:dyDescent="0.2">
      <c r="A9" s="2"/>
      <c r="B9" s="66"/>
      <c r="C9" s="67"/>
      <c r="D9" s="468"/>
      <c r="E9" s="468"/>
      <c r="F9" s="68"/>
    </row>
    <row r="10" spans="1:6" ht="26.25" x14ac:dyDescent="0.25">
      <c r="A10" s="69" t="s">
        <v>108</v>
      </c>
      <c r="B10" s="69" t="s">
        <v>109</v>
      </c>
      <c r="C10" s="69" t="s">
        <v>110</v>
      </c>
      <c r="D10" s="69" t="s">
        <v>111</v>
      </c>
      <c r="E10" s="69" t="s">
        <v>112</v>
      </c>
      <c r="F10" s="70" t="s">
        <v>255</v>
      </c>
    </row>
    <row r="11" spans="1:6" x14ac:dyDescent="0.25">
      <c r="A11" s="444" t="s">
        <v>261</v>
      </c>
      <c r="B11" s="445"/>
      <c r="C11" s="445"/>
      <c r="D11" s="445"/>
      <c r="E11" s="445"/>
      <c r="F11" s="446"/>
    </row>
    <row r="12" spans="1:6" x14ac:dyDescent="0.25">
      <c r="A12" s="181">
        <v>1</v>
      </c>
      <c r="B12" s="119" t="s">
        <v>262</v>
      </c>
      <c r="C12" s="163" t="s">
        <v>183</v>
      </c>
      <c r="D12" s="182">
        <v>1</v>
      </c>
      <c r="E12" s="183">
        <v>7200</v>
      </c>
      <c r="F12" s="183">
        <f>D12*E12</f>
        <v>7200</v>
      </c>
    </row>
    <row r="13" spans="1:6" x14ac:dyDescent="0.25">
      <c r="A13" s="444" t="s">
        <v>263</v>
      </c>
      <c r="B13" s="445"/>
      <c r="C13" s="445"/>
      <c r="D13" s="445"/>
      <c r="E13" s="445"/>
      <c r="F13" s="446"/>
    </row>
    <row r="14" spans="1:6" x14ac:dyDescent="0.25">
      <c r="A14" s="181">
        <f>A12+1</f>
        <v>2</v>
      </c>
      <c r="B14" s="119" t="s">
        <v>264</v>
      </c>
      <c r="C14" s="163" t="s">
        <v>183</v>
      </c>
      <c r="D14" s="182">
        <v>1</v>
      </c>
      <c r="E14" s="183">
        <v>7653</v>
      </c>
      <c r="F14" s="183">
        <f>D14*E14</f>
        <v>7653</v>
      </c>
    </row>
    <row r="15" spans="1:6" x14ac:dyDescent="0.25">
      <c r="A15" s="444" t="s">
        <v>265</v>
      </c>
      <c r="B15" s="445"/>
      <c r="C15" s="445"/>
      <c r="D15" s="445"/>
      <c r="E15" s="445"/>
      <c r="F15" s="446"/>
    </row>
    <row r="16" spans="1:6" x14ac:dyDescent="0.25">
      <c r="A16" s="181">
        <f>A14+1</f>
        <v>3</v>
      </c>
      <c r="B16" s="119" t="s">
        <v>266</v>
      </c>
      <c r="C16" s="127" t="s">
        <v>183</v>
      </c>
      <c r="D16" s="182">
        <v>1</v>
      </c>
      <c r="E16" s="183">
        <v>2450</v>
      </c>
      <c r="F16" s="183">
        <f>D16*E16</f>
        <v>2450</v>
      </c>
    </row>
    <row r="17" spans="1:6" x14ac:dyDescent="0.25">
      <c r="A17" s="79">
        <f>A16+1</f>
        <v>4</v>
      </c>
      <c r="B17" s="86" t="s">
        <v>267</v>
      </c>
      <c r="C17" s="104" t="s">
        <v>183</v>
      </c>
      <c r="D17" s="184">
        <v>1</v>
      </c>
      <c r="E17" s="84">
        <v>8080</v>
      </c>
      <c r="F17" s="84">
        <f>D17*E17</f>
        <v>8080</v>
      </c>
    </row>
    <row r="18" spans="1:6" x14ac:dyDescent="0.25">
      <c r="A18" s="453" t="s">
        <v>126</v>
      </c>
      <c r="B18" s="454"/>
      <c r="C18" s="454"/>
      <c r="D18" s="454"/>
      <c r="E18" s="455"/>
      <c r="F18" s="96">
        <f>F16+F17</f>
        <v>10530</v>
      </c>
    </row>
    <row r="19" spans="1:6" x14ac:dyDescent="0.25">
      <c r="A19" s="444" t="s">
        <v>268</v>
      </c>
      <c r="B19" s="445"/>
      <c r="C19" s="445"/>
      <c r="D19" s="445"/>
      <c r="E19" s="445"/>
      <c r="F19" s="446"/>
    </row>
    <row r="20" spans="1:6" x14ac:dyDescent="0.25">
      <c r="A20" s="181">
        <f>A17+1</f>
        <v>5</v>
      </c>
      <c r="B20" s="119" t="s">
        <v>269</v>
      </c>
      <c r="C20" s="163" t="s">
        <v>183</v>
      </c>
      <c r="D20" s="181">
        <v>2</v>
      </c>
      <c r="E20" s="183">
        <v>32110</v>
      </c>
      <c r="F20" s="124">
        <f>D20*E20</f>
        <v>64220</v>
      </c>
    </row>
    <row r="21" spans="1:6" x14ac:dyDescent="0.25">
      <c r="A21" s="444" t="s">
        <v>270</v>
      </c>
      <c r="B21" s="445"/>
      <c r="C21" s="445"/>
      <c r="D21" s="445"/>
      <c r="E21" s="445"/>
      <c r="F21" s="446"/>
    </row>
    <row r="22" spans="1:6" ht="38.25" x14ac:dyDescent="0.25">
      <c r="A22" s="181">
        <f>A20+1</f>
        <v>6</v>
      </c>
      <c r="B22" s="185" t="s">
        <v>271</v>
      </c>
      <c r="C22" s="127" t="s">
        <v>258</v>
      </c>
      <c r="D22" s="182">
        <v>1</v>
      </c>
      <c r="E22" s="183">
        <v>68180</v>
      </c>
      <c r="F22" s="183">
        <f>D22*E22</f>
        <v>68180</v>
      </c>
    </row>
    <row r="23" spans="1:6" x14ac:dyDescent="0.25">
      <c r="A23" s="444" t="s">
        <v>272</v>
      </c>
      <c r="B23" s="445"/>
      <c r="C23" s="445"/>
      <c r="D23" s="445"/>
      <c r="E23" s="445"/>
      <c r="F23" s="446"/>
    </row>
    <row r="24" spans="1:6" x14ac:dyDescent="0.25">
      <c r="A24" s="181">
        <f>A22+1</f>
        <v>7</v>
      </c>
      <c r="B24" s="119" t="s">
        <v>273</v>
      </c>
      <c r="C24" s="127" t="s">
        <v>258</v>
      </c>
      <c r="D24" s="182">
        <v>1</v>
      </c>
      <c r="E24" s="183">
        <v>14214</v>
      </c>
      <c r="F24" s="183">
        <f>D24*E24</f>
        <v>14214</v>
      </c>
    </row>
    <row r="25" spans="1:6" x14ac:dyDescent="0.25">
      <c r="A25" s="444" t="s">
        <v>274</v>
      </c>
      <c r="B25" s="445"/>
      <c r="C25" s="445"/>
      <c r="D25" s="445"/>
      <c r="E25" s="445"/>
      <c r="F25" s="446"/>
    </row>
    <row r="26" spans="1:6" x14ac:dyDescent="0.25">
      <c r="A26" s="181">
        <f>A24+1</f>
        <v>8</v>
      </c>
      <c r="B26" s="119" t="s">
        <v>275</v>
      </c>
      <c r="C26" s="127" t="s">
        <v>258</v>
      </c>
      <c r="D26" s="182">
        <v>1</v>
      </c>
      <c r="E26" s="183">
        <v>15258</v>
      </c>
      <c r="F26" s="183">
        <f>D26*E26</f>
        <v>15258</v>
      </c>
    </row>
    <row r="27" spans="1:6" x14ac:dyDescent="0.25">
      <c r="A27" s="444" t="s">
        <v>276</v>
      </c>
      <c r="B27" s="445"/>
      <c r="C27" s="445"/>
      <c r="D27" s="445"/>
      <c r="E27" s="445"/>
      <c r="F27" s="446"/>
    </row>
    <row r="28" spans="1:6" x14ac:dyDescent="0.25">
      <c r="A28" s="186">
        <f>A26+1</f>
        <v>9</v>
      </c>
      <c r="B28" s="187" t="s">
        <v>277</v>
      </c>
      <c r="C28" s="168" t="s">
        <v>183</v>
      </c>
      <c r="D28" s="188">
        <v>1</v>
      </c>
      <c r="E28" s="189">
        <v>900</v>
      </c>
      <c r="F28" s="189">
        <f>D28*E28</f>
        <v>900</v>
      </c>
    </row>
    <row r="29" spans="1:6" x14ac:dyDescent="0.25">
      <c r="A29" s="79">
        <f>A28+1</f>
        <v>10</v>
      </c>
      <c r="B29" s="187" t="s">
        <v>278</v>
      </c>
      <c r="C29" s="168" t="s">
        <v>183</v>
      </c>
      <c r="D29" s="188">
        <v>1</v>
      </c>
      <c r="E29" s="189">
        <v>1035</v>
      </c>
      <c r="F29" s="189">
        <f>D29*E29</f>
        <v>1035</v>
      </c>
    </row>
    <row r="30" spans="1:6" x14ac:dyDescent="0.25">
      <c r="A30" s="79">
        <f>A29+1</f>
        <v>11</v>
      </c>
      <c r="B30" s="187" t="s">
        <v>279</v>
      </c>
      <c r="C30" s="168" t="s">
        <v>183</v>
      </c>
      <c r="D30" s="188">
        <v>1</v>
      </c>
      <c r="E30" s="189">
        <v>810</v>
      </c>
      <c r="F30" s="189">
        <f>D30*E30</f>
        <v>810</v>
      </c>
    </row>
    <row r="31" spans="1:6" x14ac:dyDescent="0.25">
      <c r="A31" s="447" t="s">
        <v>126</v>
      </c>
      <c r="B31" s="448"/>
      <c r="C31" s="448"/>
      <c r="D31" s="448"/>
      <c r="E31" s="449"/>
      <c r="F31" s="190">
        <f>F28+F29+F30</f>
        <v>2745</v>
      </c>
    </row>
    <row r="32" spans="1:6" x14ac:dyDescent="0.25">
      <c r="A32" s="147"/>
      <c r="B32" s="148" t="s">
        <v>354</v>
      </c>
      <c r="C32" s="149"/>
      <c r="D32" s="191"/>
      <c r="E32" s="191"/>
      <c r="F32" s="151">
        <f>F12+F14+F18+F20+F22+F24+F26+F31</f>
        <v>190000</v>
      </c>
    </row>
    <row r="33" spans="1:6" x14ac:dyDescent="0.25">
      <c r="A33" s="175"/>
      <c r="B33" s="176"/>
      <c r="C33" s="177"/>
      <c r="D33" s="178"/>
      <c r="E33" s="178"/>
      <c r="F33" s="179"/>
    </row>
    <row r="34" spans="1:6" s="7" customFormat="1" ht="14.25" x14ac:dyDescent="0.2">
      <c r="C34" s="60"/>
      <c r="E34" s="402" t="s">
        <v>72</v>
      </c>
      <c r="F34" s="402"/>
    </row>
    <row r="35" spans="1:6" s="7" customFormat="1" ht="14.25" x14ac:dyDescent="0.2">
      <c r="C35" s="60"/>
      <c r="E35" s="402" t="s">
        <v>433</v>
      </c>
      <c r="F35" s="402"/>
    </row>
  </sheetData>
  <mergeCells count="18">
    <mergeCell ref="E34:F34"/>
    <mergeCell ref="E35:F35"/>
    <mergeCell ref="A18:E18"/>
    <mergeCell ref="A19:F19"/>
    <mergeCell ref="A21:F21"/>
    <mergeCell ref="A23:F23"/>
    <mergeCell ref="A25:F25"/>
    <mergeCell ref="A27:F27"/>
    <mergeCell ref="D9:E9"/>
    <mergeCell ref="A11:F11"/>
    <mergeCell ref="A13:F13"/>
    <mergeCell ref="A15:F15"/>
    <mergeCell ref="A31:E31"/>
    <mergeCell ref="A1:B1"/>
    <mergeCell ref="A2:B2"/>
    <mergeCell ref="A4:F4"/>
    <mergeCell ref="A5:F5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8"/>
  <sheetViews>
    <sheetView workbookViewId="0">
      <selection activeCell="E88" sqref="A1:F88"/>
    </sheetView>
  </sheetViews>
  <sheetFormatPr defaultRowHeight="15" x14ac:dyDescent="0.25"/>
  <cols>
    <col min="1" max="1" width="5.7109375" customWidth="1"/>
    <col min="2" max="2" width="43.7109375" customWidth="1"/>
    <col min="3" max="3" width="6.42578125" style="152" customWidth="1"/>
    <col min="4" max="4" width="6.85546875" customWidth="1"/>
    <col min="5" max="5" width="9.42578125" customWidth="1"/>
    <col min="6" max="6" width="10.140625" bestFit="1" customWidth="1"/>
    <col min="255" max="255" width="5.7109375" customWidth="1"/>
    <col min="256" max="256" width="51.140625" customWidth="1"/>
    <col min="257" max="257" width="6.42578125" customWidth="1"/>
    <col min="258" max="258" width="6.85546875" customWidth="1"/>
    <col min="259" max="259" width="9.42578125" customWidth="1"/>
    <col min="511" max="511" width="5.7109375" customWidth="1"/>
    <col min="512" max="512" width="51.140625" customWidth="1"/>
    <col min="513" max="513" width="6.42578125" customWidth="1"/>
    <col min="514" max="514" width="6.85546875" customWidth="1"/>
    <col min="515" max="515" width="9.42578125" customWidth="1"/>
    <col min="767" max="767" width="5.7109375" customWidth="1"/>
    <col min="768" max="768" width="51.140625" customWidth="1"/>
    <col min="769" max="769" width="6.42578125" customWidth="1"/>
    <col min="770" max="770" width="6.85546875" customWidth="1"/>
    <col min="771" max="771" width="9.42578125" customWidth="1"/>
    <col min="1023" max="1023" width="5.7109375" customWidth="1"/>
    <col min="1024" max="1024" width="51.140625" customWidth="1"/>
    <col min="1025" max="1025" width="6.42578125" customWidth="1"/>
    <col min="1026" max="1026" width="6.85546875" customWidth="1"/>
    <col min="1027" max="1027" width="9.42578125" customWidth="1"/>
    <col min="1279" max="1279" width="5.7109375" customWidth="1"/>
    <col min="1280" max="1280" width="51.140625" customWidth="1"/>
    <col min="1281" max="1281" width="6.42578125" customWidth="1"/>
    <col min="1282" max="1282" width="6.85546875" customWidth="1"/>
    <col min="1283" max="1283" width="9.42578125" customWidth="1"/>
    <col min="1535" max="1535" width="5.7109375" customWidth="1"/>
    <col min="1536" max="1536" width="51.140625" customWidth="1"/>
    <col min="1537" max="1537" width="6.42578125" customWidth="1"/>
    <col min="1538" max="1538" width="6.85546875" customWidth="1"/>
    <col min="1539" max="1539" width="9.42578125" customWidth="1"/>
    <col min="1791" max="1791" width="5.7109375" customWidth="1"/>
    <col min="1792" max="1792" width="51.140625" customWidth="1"/>
    <col min="1793" max="1793" width="6.42578125" customWidth="1"/>
    <col min="1794" max="1794" width="6.85546875" customWidth="1"/>
    <col min="1795" max="1795" width="9.42578125" customWidth="1"/>
    <col min="2047" max="2047" width="5.7109375" customWidth="1"/>
    <col min="2048" max="2048" width="51.140625" customWidth="1"/>
    <col min="2049" max="2049" width="6.42578125" customWidth="1"/>
    <col min="2050" max="2050" width="6.85546875" customWidth="1"/>
    <col min="2051" max="2051" width="9.42578125" customWidth="1"/>
    <col min="2303" max="2303" width="5.7109375" customWidth="1"/>
    <col min="2304" max="2304" width="51.140625" customWidth="1"/>
    <col min="2305" max="2305" width="6.42578125" customWidth="1"/>
    <col min="2306" max="2306" width="6.85546875" customWidth="1"/>
    <col min="2307" max="2307" width="9.42578125" customWidth="1"/>
    <col min="2559" max="2559" width="5.7109375" customWidth="1"/>
    <col min="2560" max="2560" width="51.140625" customWidth="1"/>
    <col min="2561" max="2561" width="6.42578125" customWidth="1"/>
    <col min="2562" max="2562" width="6.85546875" customWidth="1"/>
    <col min="2563" max="2563" width="9.42578125" customWidth="1"/>
    <col min="2815" max="2815" width="5.7109375" customWidth="1"/>
    <col min="2816" max="2816" width="51.140625" customWidth="1"/>
    <col min="2817" max="2817" width="6.42578125" customWidth="1"/>
    <col min="2818" max="2818" width="6.85546875" customWidth="1"/>
    <col min="2819" max="2819" width="9.42578125" customWidth="1"/>
    <col min="3071" max="3071" width="5.7109375" customWidth="1"/>
    <col min="3072" max="3072" width="51.140625" customWidth="1"/>
    <col min="3073" max="3073" width="6.42578125" customWidth="1"/>
    <col min="3074" max="3074" width="6.85546875" customWidth="1"/>
    <col min="3075" max="3075" width="9.42578125" customWidth="1"/>
    <col min="3327" max="3327" width="5.7109375" customWidth="1"/>
    <col min="3328" max="3328" width="51.140625" customWidth="1"/>
    <col min="3329" max="3329" width="6.42578125" customWidth="1"/>
    <col min="3330" max="3330" width="6.85546875" customWidth="1"/>
    <col min="3331" max="3331" width="9.42578125" customWidth="1"/>
    <col min="3583" max="3583" width="5.7109375" customWidth="1"/>
    <col min="3584" max="3584" width="51.140625" customWidth="1"/>
    <col min="3585" max="3585" width="6.42578125" customWidth="1"/>
    <col min="3586" max="3586" width="6.85546875" customWidth="1"/>
    <col min="3587" max="3587" width="9.42578125" customWidth="1"/>
    <col min="3839" max="3839" width="5.7109375" customWidth="1"/>
    <col min="3840" max="3840" width="51.140625" customWidth="1"/>
    <col min="3841" max="3841" width="6.42578125" customWidth="1"/>
    <col min="3842" max="3842" width="6.85546875" customWidth="1"/>
    <col min="3843" max="3843" width="9.42578125" customWidth="1"/>
    <col min="4095" max="4095" width="5.7109375" customWidth="1"/>
    <col min="4096" max="4096" width="51.140625" customWidth="1"/>
    <col min="4097" max="4097" width="6.42578125" customWidth="1"/>
    <col min="4098" max="4098" width="6.85546875" customWidth="1"/>
    <col min="4099" max="4099" width="9.42578125" customWidth="1"/>
    <col min="4351" max="4351" width="5.7109375" customWidth="1"/>
    <col min="4352" max="4352" width="51.140625" customWidth="1"/>
    <col min="4353" max="4353" width="6.42578125" customWidth="1"/>
    <col min="4354" max="4354" width="6.85546875" customWidth="1"/>
    <col min="4355" max="4355" width="9.42578125" customWidth="1"/>
    <col min="4607" max="4607" width="5.7109375" customWidth="1"/>
    <col min="4608" max="4608" width="51.140625" customWidth="1"/>
    <col min="4609" max="4609" width="6.42578125" customWidth="1"/>
    <col min="4610" max="4610" width="6.85546875" customWidth="1"/>
    <col min="4611" max="4611" width="9.42578125" customWidth="1"/>
    <col min="4863" max="4863" width="5.7109375" customWidth="1"/>
    <col min="4864" max="4864" width="51.140625" customWidth="1"/>
    <col min="4865" max="4865" width="6.42578125" customWidth="1"/>
    <col min="4866" max="4866" width="6.85546875" customWidth="1"/>
    <col min="4867" max="4867" width="9.42578125" customWidth="1"/>
    <col min="5119" max="5119" width="5.7109375" customWidth="1"/>
    <col min="5120" max="5120" width="51.140625" customWidth="1"/>
    <col min="5121" max="5121" width="6.42578125" customWidth="1"/>
    <col min="5122" max="5122" width="6.85546875" customWidth="1"/>
    <col min="5123" max="5123" width="9.42578125" customWidth="1"/>
    <col min="5375" max="5375" width="5.7109375" customWidth="1"/>
    <col min="5376" max="5376" width="51.140625" customWidth="1"/>
    <col min="5377" max="5377" width="6.42578125" customWidth="1"/>
    <col min="5378" max="5378" width="6.85546875" customWidth="1"/>
    <col min="5379" max="5379" width="9.42578125" customWidth="1"/>
    <col min="5631" max="5631" width="5.7109375" customWidth="1"/>
    <col min="5632" max="5632" width="51.140625" customWidth="1"/>
    <col min="5633" max="5633" width="6.42578125" customWidth="1"/>
    <col min="5634" max="5634" width="6.85546875" customWidth="1"/>
    <col min="5635" max="5635" width="9.42578125" customWidth="1"/>
    <col min="5887" max="5887" width="5.7109375" customWidth="1"/>
    <col min="5888" max="5888" width="51.140625" customWidth="1"/>
    <col min="5889" max="5889" width="6.42578125" customWidth="1"/>
    <col min="5890" max="5890" width="6.85546875" customWidth="1"/>
    <col min="5891" max="5891" width="9.42578125" customWidth="1"/>
    <col min="6143" max="6143" width="5.7109375" customWidth="1"/>
    <col min="6144" max="6144" width="51.140625" customWidth="1"/>
    <col min="6145" max="6145" width="6.42578125" customWidth="1"/>
    <col min="6146" max="6146" width="6.85546875" customWidth="1"/>
    <col min="6147" max="6147" width="9.42578125" customWidth="1"/>
    <col min="6399" max="6399" width="5.7109375" customWidth="1"/>
    <col min="6400" max="6400" width="51.140625" customWidth="1"/>
    <col min="6401" max="6401" width="6.42578125" customWidth="1"/>
    <col min="6402" max="6402" width="6.85546875" customWidth="1"/>
    <col min="6403" max="6403" width="9.42578125" customWidth="1"/>
    <col min="6655" max="6655" width="5.7109375" customWidth="1"/>
    <col min="6656" max="6656" width="51.140625" customWidth="1"/>
    <col min="6657" max="6657" width="6.42578125" customWidth="1"/>
    <col min="6658" max="6658" width="6.85546875" customWidth="1"/>
    <col min="6659" max="6659" width="9.42578125" customWidth="1"/>
    <col min="6911" max="6911" width="5.7109375" customWidth="1"/>
    <col min="6912" max="6912" width="51.140625" customWidth="1"/>
    <col min="6913" max="6913" width="6.42578125" customWidth="1"/>
    <col min="6914" max="6914" width="6.85546875" customWidth="1"/>
    <col min="6915" max="6915" width="9.42578125" customWidth="1"/>
    <col min="7167" max="7167" width="5.7109375" customWidth="1"/>
    <col min="7168" max="7168" width="51.140625" customWidth="1"/>
    <col min="7169" max="7169" width="6.42578125" customWidth="1"/>
    <col min="7170" max="7170" width="6.85546875" customWidth="1"/>
    <col min="7171" max="7171" width="9.42578125" customWidth="1"/>
    <col min="7423" max="7423" width="5.7109375" customWidth="1"/>
    <col min="7424" max="7424" width="51.140625" customWidth="1"/>
    <col min="7425" max="7425" width="6.42578125" customWidth="1"/>
    <col min="7426" max="7426" width="6.85546875" customWidth="1"/>
    <col min="7427" max="7427" width="9.42578125" customWidth="1"/>
    <col min="7679" max="7679" width="5.7109375" customWidth="1"/>
    <col min="7680" max="7680" width="51.140625" customWidth="1"/>
    <col min="7681" max="7681" width="6.42578125" customWidth="1"/>
    <col min="7682" max="7682" width="6.85546875" customWidth="1"/>
    <col min="7683" max="7683" width="9.42578125" customWidth="1"/>
    <col min="7935" max="7935" width="5.7109375" customWidth="1"/>
    <col min="7936" max="7936" width="51.140625" customWidth="1"/>
    <col min="7937" max="7937" width="6.42578125" customWidth="1"/>
    <col min="7938" max="7938" width="6.85546875" customWidth="1"/>
    <col min="7939" max="7939" width="9.42578125" customWidth="1"/>
    <col min="8191" max="8191" width="5.7109375" customWidth="1"/>
    <col min="8192" max="8192" width="51.140625" customWidth="1"/>
    <col min="8193" max="8193" width="6.42578125" customWidth="1"/>
    <col min="8194" max="8194" width="6.85546875" customWidth="1"/>
    <col min="8195" max="8195" width="9.42578125" customWidth="1"/>
    <col min="8447" max="8447" width="5.7109375" customWidth="1"/>
    <col min="8448" max="8448" width="51.140625" customWidth="1"/>
    <col min="8449" max="8449" width="6.42578125" customWidth="1"/>
    <col min="8450" max="8450" width="6.85546875" customWidth="1"/>
    <col min="8451" max="8451" width="9.42578125" customWidth="1"/>
    <col min="8703" max="8703" width="5.7109375" customWidth="1"/>
    <col min="8704" max="8704" width="51.140625" customWidth="1"/>
    <col min="8705" max="8705" width="6.42578125" customWidth="1"/>
    <col min="8706" max="8706" width="6.85546875" customWidth="1"/>
    <col min="8707" max="8707" width="9.42578125" customWidth="1"/>
    <col min="8959" max="8959" width="5.7109375" customWidth="1"/>
    <col min="8960" max="8960" width="51.140625" customWidth="1"/>
    <col min="8961" max="8961" width="6.42578125" customWidth="1"/>
    <col min="8962" max="8962" width="6.85546875" customWidth="1"/>
    <col min="8963" max="8963" width="9.42578125" customWidth="1"/>
    <col min="9215" max="9215" width="5.7109375" customWidth="1"/>
    <col min="9216" max="9216" width="51.140625" customWidth="1"/>
    <col min="9217" max="9217" width="6.42578125" customWidth="1"/>
    <col min="9218" max="9218" width="6.85546875" customWidth="1"/>
    <col min="9219" max="9219" width="9.42578125" customWidth="1"/>
    <col min="9471" max="9471" width="5.7109375" customWidth="1"/>
    <col min="9472" max="9472" width="51.140625" customWidth="1"/>
    <col min="9473" max="9473" width="6.42578125" customWidth="1"/>
    <col min="9474" max="9474" width="6.85546875" customWidth="1"/>
    <col min="9475" max="9475" width="9.42578125" customWidth="1"/>
    <col min="9727" max="9727" width="5.7109375" customWidth="1"/>
    <col min="9728" max="9728" width="51.140625" customWidth="1"/>
    <col min="9729" max="9729" width="6.42578125" customWidth="1"/>
    <col min="9730" max="9730" width="6.85546875" customWidth="1"/>
    <col min="9731" max="9731" width="9.42578125" customWidth="1"/>
    <col min="9983" max="9983" width="5.7109375" customWidth="1"/>
    <col min="9984" max="9984" width="51.140625" customWidth="1"/>
    <col min="9985" max="9985" width="6.42578125" customWidth="1"/>
    <col min="9986" max="9986" width="6.85546875" customWidth="1"/>
    <col min="9987" max="9987" width="9.42578125" customWidth="1"/>
    <col min="10239" max="10239" width="5.7109375" customWidth="1"/>
    <col min="10240" max="10240" width="51.140625" customWidth="1"/>
    <col min="10241" max="10241" width="6.42578125" customWidth="1"/>
    <col min="10242" max="10242" width="6.85546875" customWidth="1"/>
    <col min="10243" max="10243" width="9.42578125" customWidth="1"/>
    <col min="10495" max="10495" width="5.7109375" customWidth="1"/>
    <col min="10496" max="10496" width="51.140625" customWidth="1"/>
    <col min="10497" max="10497" width="6.42578125" customWidth="1"/>
    <col min="10498" max="10498" width="6.85546875" customWidth="1"/>
    <col min="10499" max="10499" width="9.42578125" customWidth="1"/>
    <col min="10751" max="10751" width="5.7109375" customWidth="1"/>
    <col min="10752" max="10752" width="51.140625" customWidth="1"/>
    <col min="10753" max="10753" width="6.42578125" customWidth="1"/>
    <col min="10754" max="10754" width="6.85546875" customWidth="1"/>
    <col min="10755" max="10755" width="9.42578125" customWidth="1"/>
    <col min="11007" max="11007" width="5.7109375" customWidth="1"/>
    <col min="11008" max="11008" width="51.140625" customWidth="1"/>
    <col min="11009" max="11009" width="6.42578125" customWidth="1"/>
    <col min="11010" max="11010" width="6.85546875" customWidth="1"/>
    <col min="11011" max="11011" width="9.42578125" customWidth="1"/>
    <col min="11263" max="11263" width="5.7109375" customWidth="1"/>
    <col min="11264" max="11264" width="51.140625" customWidth="1"/>
    <col min="11265" max="11265" width="6.42578125" customWidth="1"/>
    <col min="11266" max="11266" width="6.85546875" customWidth="1"/>
    <col min="11267" max="11267" width="9.42578125" customWidth="1"/>
    <col min="11519" max="11519" width="5.7109375" customWidth="1"/>
    <col min="11520" max="11520" width="51.140625" customWidth="1"/>
    <col min="11521" max="11521" width="6.42578125" customWidth="1"/>
    <col min="11522" max="11522" width="6.85546875" customWidth="1"/>
    <col min="11523" max="11523" width="9.42578125" customWidth="1"/>
    <col min="11775" max="11775" width="5.7109375" customWidth="1"/>
    <col min="11776" max="11776" width="51.140625" customWidth="1"/>
    <col min="11777" max="11777" width="6.42578125" customWidth="1"/>
    <col min="11778" max="11778" width="6.85546875" customWidth="1"/>
    <col min="11779" max="11779" width="9.42578125" customWidth="1"/>
    <col min="12031" max="12031" width="5.7109375" customWidth="1"/>
    <col min="12032" max="12032" width="51.140625" customWidth="1"/>
    <col min="12033" max="12033" width="6.42578125" customWidth="1"/>
    <col min="12034" max="12034" width="6.85546875" customWidth="1"/>
    <col min="12035" max="12035" width="9.42578125" customWidth="1"/>
    <col min="12287" max="12287" width="5.7109375" customWidth="1"/>
    <col min="12288" max="12288" width="51.140625" customWidth="1"/>
    <col min="12289" max="12289" width="6.42578125" customWidth="1"/>
    <col min="12290" max="12290" width="6.85546875" customWidth="1"/>
    <col min="12291" max="12291" width="9.42578125" customWidth="1"/>
    <col min="12543" max="12543" width="5.7109375" customWidth="1"/>
    <col min="12544" max="12544" width="51.140625" customWidth="1"/>
    <col min="12545" max="12545" width="6.42578125" customWidth="1"/>
    <col min="12546" max="12546" width="6.85546875" customWidth="1"/>
    <col min="12547" max="12547" width="9.42578125" customWidth="1"/>
    <col min="12799" max="12799" width="5.7109375" customWidth="1"/>
    <col min="12800" max="12800" width="51.140625" customWidth="1"/>
    <col min="12801" max="12801" width="6.42578125" customWidth="1"/>
    <col min="12802" max="12802" width="6.85546875" customWidth="1"/>
    <col min="12803" max="12803" width="9.42578125" customWidth="1"/>
    <col min="13055" max="13055" width="5.7109375" customWidth="1"/>
    <col min="13056" max="13056" width="51.140625" customWidth="1"/>
    <col min="13057" max="13057" width="6.42578125" customWidth="1"/>
    <col min="13058" max="13058" width="6.85546875" customWidth="1"/>
    <col min="13059" max="13059" width="9.42578125" customWidth="1"/>
    <col min="13311" max="13311" width="5.7109375" customWidth="1"/>
    <col min="13312" max="13312" width="51.140625" customWidth="1"/>
    <col min="13313" max="13313" width="6.42578125" customWidth="1"/>
    <col min="13314" max="13314" width="6.85546875" customWidth="1"/>
    <col min="13315" max="13315" width="9.42578125" customWidth="1"/>
    <col min="13567" max="13567" width="5.7109375" customWidth="1"/>
    <col min="13568" max="13568" width="51.140625" customWidth="1"/>
    <col min="13569" max="13569" width="6.42578125" customWidth="1"/>
    <col min="13570" max="13570" width="6.85546875" customWidth="1"/>
    <col min="13571" max="13571" width="9.42578125" customWidth="1"/>
    <col min="13823" max="13823" width="5.7109375" customWidth="1"/>
    <col min="13824" max="13824" width="51.140625" customWidth="1"/>
    <col min="13825" max="13825" width="6.42578125" customWidth="1"/>
    <col min="13826" max="13826" width="6.85546875" customWidth="1"/>
    <col min="13827" max="13827" width="9.42578125" customWidth="1"/>
    <col min="14079" max="14079" width="5.7109375" customWidth="1"/>
    <col min="14080" max="14080" width="51.140625" customWidth="1"/>
    <col min="14081" max="14081" width="6.42578125" customWidth="1"/>
    <col min="14082" max="14082" width="6.85546875" customWidth="1"/>
    <col min="14083" max="14083" width="9.42578125" customWidth="1"/>
    <col min="14335" max="14335" width="5.7109375" customWidth="1"/>
    <col min="14336" max="14336" width="51.140625" customWidth="1"/>
    <col min="14337" max="14337" width="6.42578125" customWidth="1"/>
    <col min="14338" max="14338" width="6.85546875" customWidth="1"/>
    <col min="14339" max="14339" width="9.42578125" customWidth="1"/>
    <col min="14591" max="14591" width="5.7109375" customWidth="1"/>
    <col min="14592" max="14592" width="51.140625" customWidth="1"/>
    <col min="14593" max="14593" width="6.42578125" customWidth="1"/>
    <col min="14594" max="14594" width="6.85546875" customWidth="1"/>
    <col min="14595" max="14595" width="9.42578125" customWidth="1"/>
    <col min="14847" max="14847" width="5.7109375" customWidth="1"/>
    <col min="14848" max="14848" width="51.140625" customWidth="1"/>
    <col min="14849" max="14849" width="6.42578125" customWidth="1"/>
    <col min="14850" max="14850" width="6.85546875" customWidth="1"/>
    <col min="14851" max="14851" width="9.42578125" customWidth="1"/>
    <col min="15103" max="15103" width="5.7109375" customWidth="1"/>
    <col min="15104" max="15104" width="51.140625" customWidth="1"/>
    <col min="15105" max="15105" width="6.42578125" customWidth="1"/>
    <col min="15106" max="15106" width="6.85546875" customWidth="1"/>
    <col min="15107" max="15107" width="9.42578125" customWidth="1"/>
    <col min="15359" max="15359" width="5.7109375" customWidth="1"/>
    <col min="15360" max="15360" width="51.140625" customWidth="1"/>
    <col min="15361" max="15361" width="6.42578125" customWidth="1"/>
    <col min="15362" max="15362" width="6.85546875" customWidth="1"/>
    <col min="15363" max="15363" width="9.42578125" customWidth="1"/>
    <col min="15615" max="15615" width="5.7109375" customWidth="1"/>
    <col min="15616" max="15616" width="51.140625" customWidth="1"/>
    <col min="15617" max="15617" width="6.42578125" customWidth="1"/>
    <col min="15618" max="15618" width="6.85546875" customWidth="1"/>
    <col min="15619" max="15619" width="9.42578125" customWidth="1"/>
    <col min="15871" max="15871" width="5.7109375" customWidth="1"/>
    <col min="15872" max="15872" width="51.140625" customWidth="1"/>
    <col min="15873" max="15873" width="6.42578125" customWidth="1"/>
    <col min="15874" max="15874" width="6.85546875" customWidth="1"/>
    <col min="15875" max="15875" width="9.42578125" customWidth="1"/>
    <col min="16127" max="16127" width="5.7109375" customWidth="1"/>
    <col min="16128" max="16128" width="51.140625" customWidth="1"/>
    <col min="16129" max="16129" width="6.42578125" customWidth="1"/>
    <col min="16130" max="16130" width="6.85546875" customWidth="1"/>
    <col min="16131" max="16131" width="9.42578125" customWidth="1"/>
  </cols>
  <sheetData>
    <row r="1" spans="1:8" s="32" customFormat="1" x14ac:dyDescent="0.2">
      <c r="A1" s="440" t="s">
        <v>10</v>
      </c>
      <c r="B1" s="440"/>
      <c r="C1" s="2"/>
      <c r="D1" s="2"/>
      <c r="E1" s="2"/>
      <c r="F1" s="61"/>
    </row>
    <row r="2" spans="1:8" s="32" customFormat="1" x14ac:dyDescent="0.2">
      <c r="A2" s="440" t="s">
        <v>106</v>
      </c>
      <c r="B2" s="440"/>
      <c r="C2" s="2"/>
      <c r="D2" s="2"/>
      <c r="E2" s="2"/>
      <c r="F2" s="57"/>
    </row>
    <row r="3" spans="1:8" s="32" customFormat="1" x14ac:dyDescent="0.2">
      <c r="A3" s="59"/>
      <c r="B3" s="59"/>
      <c r="C3" s="2"/>
      <c r="D3" s="2"/>
      <c r="E3" s="2"/>
      <c r="F3" s="57"/>
    </row>
    <row r="4" spans="1:8" s="63" customFormat="1" ht="12.75" x14ac:dyDescent="0.2">
      <c r="A4" s="441" t="s">
        <v>90</v>
      </c>
      <c r="B4" s="441"/>
      <c r="C4" s="441"/>
      <c r="D4" s="441"/>
      <c r="E4" s="441"/>
      <c r="F4" s="441"/>
    </row>
    <row r="5" spans="1:8" s="63" customFormat="1" ht="12.75" x14ac:dyDescent="0.2">
      <c r="A5" s="442" t="s">
        <v>107</v>
      </c>
      <c r="B5" s="442"/>
      <c r="C5" s="442"/>
      <c r="D5" s="442"/>
      <c r="E5" s="442"/>
      <c r="F5" s="442"/>
    </row>
    <row r="6" spans="1:8" x14ac:dyDescent="0.25">
      <c r="A6" s="62"/>
      <c r="B6" s="62"/>
      <c r="C6" s="193"/>
      <c r="D6" s="62"/>
      <c r="E6" s="62"/>
      <c r="F6" s="62"/>
    </row>
    <row r="7" spans="1:8" x14ac:dyDescent="0.25">
      <c r="A7" s="443" t="s">
        <v>356</v>
      </c>
      <c r="B7" s="443"/>
      <c r="C7" s="443"/>
      <c r="D7" s="443"/>
      <c r="E7" s="443"/>
      <c r="F7" s="443"/>
    </row>
    <row r="8" spans="1:8" s="32" customFormat="1" x14ac:dyDescent="0.2">
      <c r="A8" s="2"/>
      <c r="B8" s="66"/>
      <c r="C8" s="194"/>
      <c r="D8" s="475"/>
      <c r="E8" s="475"/>
      <c r="F8" s="218"/>
    </row>
    <row r="9" spans="1:8" ht="32.25" customHeight="1" x14ac:dyDescent="0.25">
      <c r="A9" s="159" t="s">
        <v>108</v>
      </c>
      <c r="B9" s="159" t="s">
        <v>109</v>
      </c>
      <c r="C9" s="159" t="s">
        <v>110</v>
      </c>
      <c r="D9" s="159" t="s">
        <v>111</v>
      </c>
      <c r="E9" s="159" t="s">
        <v>112</v>
      </c>
      <c r="F9" s="160" t="s">
        <v>255</v>
      </c>
      <c r="H9" s="32"/>
    </row>
    <row r="10" spans="1:8" x14ac:dyDescent="0.25">
      <c r="A10" s="444" t="s">
        <v>282</v>
      </c>
      <c r="B10" s="445"/>
      <c r="C10" s="445"/>
      <c r="D10" s="445"/>
      <c r="E10" s="445"/>
      <c r="F10" s="446"/>
    </row>
    <row r="11" spans="1:8" ht="15" customHeight="1" x14ac:dyDescent="0.25">
      <c r="A11" s="181">
        <v>1</v>
      </c>
      <c r="B11" s="119" t="s">
        <v>283</v>
      </c>
      <c r="C11" s="163" t="s">
        <v>183</v>
      </c>
      <c r="D11" s="182">
        <v>60</v>
      </c>
      <c r="E11" s="183">
        <v>112</v>
      </c>
      <c r="F11" s="183">
        <f t="shared" ref="F11:F25" si="0">D11*E11</f>
        <v>6720</v>
      </c>
      <c r="H11" s="71"/>
    </row>
    <row r="12" spans="1:8" ht="15" customHeight="1" x14ac:dyDescent="0.25">
      <c r="A12" s="79">
        <f t="shared" ref="A12:A24" si="1">A11+1</f>
        <v>2</v>
      </c>
      <c r="B12" s="79" t="s">
        <v>284</v>
      </c>
      <c r="C12" s="195" t="s">
        <v>183</v>
      </c>
      <c r="D12" s="184">
        <v>120</v>
      </c>
      <c r="E12" s="84">
        <v>54</v>
      </c>
      <c r="F12" s="84">
        <f t="shared" si="0"/>
        <v>6480</v>
      </c>
      <c r="H12" s="71"/>
    </row>
    <row r="13" spans="1:8" ht="15" customHeight="1" x14ac:dyDescent="0.25">
      <c r="A13" s="79">
        <f t="shared" si="1"/>
        <v>3</v>
      </c>
      <c r="B13" s="79" t="s">
        <v>285</v>
      </c>
      <c r="C13" s="195" t="s">
        <v>183</v>
      </c>
      <c r="D13" s="184">
        <v>120</v>
      </c>
      <c r="E13" s="84">
        <v>360</v>
      </c>
      <c r="F13" s="84">
        <f t="shared" si="0"/>
        <v>43200</v>
      </c>
      <c r="H13" s="71"/>
    </row>
    <row r="14" spans="1:8" ht="15" customHeight="1" x14ac:dyDescent="0.25">
      <c r="A14" s="79">
        <f t="shared" si="1"/>
        <v>4</v>
      </c>
      <c r="B14" s="79" t="s">
        <v>286</v>
      </c>
      <c r="C14" s="195" t="s">
        <v>258</v>
      </c>
      <c r="D14" s="184">
        <v>120</v>
      </c>
      <c r="E14" s="84">
        <v>162</v>
      </c>
      <c r="F14" s="84">
        <f t="shared" si="0"/>
        <v>19440</v>
      </c>
      <c r="H14" s="71"/>
    </row>
    <row r="15" spans="1:8" ht="15" customHeight="1" x14ac:dyDescent="0.25">
      <c r="A15" s="79">
        <f t="shared" si="1"/>
        <v>5</v>
      </c>
      <c r="B15" s="79" t="s">
        <v>287</v>
      </c>
      <c r="C15" s="195" t="s">
        <v>258</v>
      </c>
      <c r="D15" s="184">
        <v>240</v>
      </c>
      <c r="E15" s="84">
        <v>67</v>
      </c>
      <c r="F15" s="84">
        <f t="shared" si="0"/>
        <v>16080</v>
      </c>
      <c r="H15" s="71"/>
    </row>
    <row r="16" spans="1:8" ht="15" customHeight="1" x14ac:dyDescent="0.25">
      <c r="A16" s="79">
        <f t="shared" si="1"/>
        <v>6</v>
      </c>
      <c r="B16" s="79" t="s">
        <v>288</v>
      </c>
      <c r="C16" s="195" t="s">
        <v>183</v>
      </c>
      <c r="D16" s="184">
        <v>12</v>
      </c>
      <c r="E16" s="84">
        <v>280</v>
      </c>
      <c r="F16" s="84">
        <f t="shared" si="0"/>
        <v>3360</v>
      </c>
      <c r="H16" s="71"/>
    </row>
    <row r="17" spans="1:8" ht="15" customHeight="1" x14ac:dyDescent="0.25">
      <c r="A17" s="79">
        <f t="shared" si="1"/>
        <v>7</v>
      </c>
      <c r="B17" s="92" t="s">
        <v>289</v>
      </c>
      <c r="C17" s="195" t="s">
        <v>183</v>
      </c>
      <c r="D17" s="184">
        <v>12</v>
      </c>
      <c r="E17" s="84">
        <v>420</v>
      </c>
      <c r="F17" s="84">
        <f t="shared" si="0"/>
        <v>5040</v>
      </c>
      <c r="H17" s="71"/>
    </row>
    <row r="18" spans="1:8" ht="15" customHeight="1" x14ac:dyDescent="0.25">
      <c r="A18" s="79">
        <f t="shared" si="1"/>
        <v>8</v>
      </c>
      <c r="B18" s="92" t="s">
        <v>290</v>
      </c>
      <c r="C18" s="104" t="s">
        <v>183</v>
      </c>
      <c r="D18" s="184">
        <v>6</v>
      </c>
      <c r="E18" s="84">
        <v>270</v>
      </c>
      <c r="F18" s="84">
        <f t="shared" si="0"/>
        <v>1620</v>
      </c>
      <c r="H18" s="71"/>
    </row>
    <row r="19" spans="1:8" ht="15" customHeight="1" x14ac:dyDescent="0.25">
      <c r="A19" s="79">
        <f t="shared" si="1"/>
        <v>9</v>
      </c>
      <c r="B19" s="92" t="s">
        <v>291</v>
      </c>
      <c r="C19" s="104" t="s">
        <v>183</v>
      </c>
      <c r="D19" s="184">
        <v>6</v>
      </c>
      <c r="E19" s="84">
        <v>90</v>
      </c>
      <c r="F19" s="84">
        <f t="shared" si="0"/>
        <v>540</v>
      </c>
      <c r="H19" s="71"/>
    </row>
    <row r="20" spans="1:8" ht="15" customHeight="1" x14ac:dyDescent="0.25">
      <c r="A20" s="79">
        <f t="shared" si="1"/>
        <v>10</v>
      </c>
      <c r="B20" s="79" t="s">
        <v>292</v>
      </c>
      <c r="C20" s="195" t="s">
        <v>183</v>
      </c>
      <c r="D20" s="184">
        <v>6</v>
      </c>
      <c r="E20" s="84">
        <v>193</v>
      </c>
      <c r="F20" s="84">
        <f t="shared" si="0"/>
        <v>1158</v>
      </c>
      <c r="H20" s="71"/>
    </row>
    <row r="21" spans="1:8" ht="15" customHeight="1" x14ac:dyDescent="0.25">
      <c r="A21" s="79">
        <f t="shared" si="1"/>
        <v>11</v>
      </c>
      <c r="B21" s="92" t="s">
        <v>293</v>
      </c>
      <c r="C21" s="195" t="s">
        <v>183</v>
      </c>
      <c r="D21" s="196">
        <v>120</v>
      </c>
      <c r="E21" s="84">
        <v>153</v>
      </c>
      <c r="F21" s="84">
        <f t="shared" si="0"/>
        <v>18360</v>
      </c>
      <c r="H21" s="71"/>
    </row>
    <row r="22" spans="1:8" ht="15" customHeight="1" x14ac:dyDescent="0.25">
      <c r="A22" s="79">
        <f t="shared" si="1"/>
        <v>12</v>
      </c>
      <c r="B22" s="92" t="s">
        <v>294</v>
      </c>
      <c r="C22" s="195" t="s">
        <v>183</v>
      </c>
      <c r="D22" s="184">
        <v>30</v>
      </c>
      <c r="E22" s="84">
        <v>180</v>
      </c>
      <c r="F22" s="84">
        <f t="shared" si="0"/>
        <v>5400</v>
      </c>
      <c r="H22" s="71"/>
    </row>
    <row r="23" spans="1:8" ht="15" customHeight="1" x14ac:dyDescent="0.25">
      <c r="A23" s="79">
        <f t="shared" si="1"/>
        <v>13</v>
      </c>
      <c r="B23" s="92" t="s">
        <v>295</v>
      </c>
      <c r="C23" s="104" t="s">
        <v>183</v>
      </c>
      <c r="D23" s="184">
        <v>60</v>
      </c>
      <c r="E23" s="84">
        <v>54</v>
      </c>
      <c r="F23" s="84">
        <f t="shared" si="0"/>
        <v>3240</v>
      </c>
      <c r="H23" s="71"/>
    </row>
    <row r="24" spans="1:8" ht="15" customHeight="1" x14ac:dyDescent="0.25">
      <c r="A24" s="79">
        <f t="shared" si="1"/>
        <v>14</v>
      </c>
      <c r="B24" s="92" t="s">
        <v>296</v>
      </c>
      <c r="C24" s="104" t="s">
        <v>183</v>
      </c>
      <c r="D24" s="184">
        <v>6</v>
      </c>
      <c r="E24" s="84">
        <v>990</v>
      </c>
      <c r="F24" s="84">
        <f t="shared" si="0"/>
        <v>5940</v>
      </c>
      <c r="H24" s="71"/>
    </row>
    <row r="25" spans="1:8" ht="15" customHeight="1" x14ac:dyDescent="0.25">
      <c r="A25" s="197">
        <v>15</v>
      </c>
      <c r="B25" s="92" t="s">
        <v>297</v>
      </c>
      <c r="C25" s="195" t="s">
        <v>183</v>
      </c>
      <c r="D25" s="184">
        <v>6</v>
      </c>
      <c r="E25" s="84">
        <v>1620</v>
      </c>
      <c r="F25" s="84">
        <f t="shared" si="0"/>
        <v>9720</v>
      </c>
      <c r="H25" s="71"/>
    </row>
    <row r="26" spans="1:8" ht="15" customHeight="1" x14ac:dyDescent="0.25">
      <c r="A26" s="198"/>
      <c r="B26" s="476" t="s">
        <v>126</v>
      </c>
      <c r="C26" s="476"/>
      <c r="D26" s="476"/>
      <c r="E26" s="477"/>
      <c r="F26" s="94">
        <f>SUM(F11:F25)</f>
        <v>146298</v>
      </c>
      <c r="H26" s="199"/>
    </row>
    <row r="27" spans="1:8" x14ac:dyDescent="0.25">
      <c r="A27" s="444" t="s">
        <v>298</v>
      </c>
      <c r="B27" s="445"/>
      <c r="C27" s="445"/>
      <c r="D27" s="445"/>
      <c r="E27" s="445"/>
      <c r="F27" s="446"/>
      <c r="H27" s="71"/>
    </row>
    <row r="28" spans="1:8" ht="15" customHeight="1" x14ac:dyDescent="0.25">
      <c r="A28" s="90">
        <f>A25+1</f>
        <v>16</v>
      </c>
      <c r="B28" s="90" t="s">
        <v>299</v>
      </c>
      <c r="C28" s="102" t="s">
        <v>183</v>
      </c>
      <c r="D28" s="200">
        <v>1</v>
      </c>
      <c r="E28" s="91">
        <v>1260</v>
      </c>
      <c r="F28" s="91">
        <f t="shared" ref="F28:F34" si="2">D28*E28</f>
        <v>1260</v>
      </c>
    </row>
    <row r="29" spans="1:8" ht="15" customHeight="1" x14ac:dyDescent="0.25">
      <c r="A29" s="119">
        <f t="shared" ref="A29:A34" si="3">A28+1</f>
        <v>17</v>
      </c>
      <c r="B29" s="187" t="s">
        <v>300</v>
      </c>
      <c r="C29" s="201" t="s">
        <v>183</v>
      </c>
      <c r="D29" s="188">
        <v>2</v>
      </c>
      <c r="E29" s="189">
        <v>540</v>
      </c>
      <c r="F29" s="189">
        <f>D29*E29</f>
        <v>1080</v>
      </c>
    </row>
    <row r="30" spans="1:8" ht="15" customHeight="1" x14ac:dyDescent="0.25">
      <c r="A30" s="119">
        <f t="shared" si="3"/>
        <v>18</v>
      </c>
      <c r="B30" s="187" t="s">
        <v>301</v>
      </c>
      <c r="C30" s="201" t="s">
        <v>183</v>
      </c>
      <c r="D30" s="188">
        <v>1</v>
      </c>
      <c r="E30" s="189">
        <v>700</v>
      </c>
      <c r="F30" s="189">
        <f t="shared" si="2"/>
        <v>700</v>
      </c>
    </row>
    <row r="31" spans="1:8" ht="15" customHeight="1" x14ac:dyDescent="0.25">
      <c r="A31" s="119">
        <f t="shared" si="3"/>
        <v>19</v>
      </c>
      <c r="B31" s="187" t="s">
        <v>302</v>
      </c>
      <c r="C31" s="201" t="s">
        <v>183</v>
      </c>
      <c r="D31" s="188">
        <v>4</v>
      </c>
      <c r="E31" s="189">
        <v>90</v>
      </c>
      <c r="F31" s="189">
        <f t="shared" si="2"/>
        <v>360</v>
      </c>
    </row>
    <row r="32" spans="1:8" ht="15" customHeight="1" x14ac:dyDescent="0.25">
      <c r="A32" s="119">
        <f t="shared" si="3"/>
        <v>20</v>
      </c>
      <c r="B32" s="92" t="s">
        <v>303</v>
      </c>
      <c r="C32" s="104" t="s">
        <v>183</v>
      </c>
      <c r="D32" s="184">
        <v>1</v>
      </c>
      <c r="E32" s="84">
        <v>270</v>
      </c>
      <c r="F32" s="84">
        <f t="shared" si="2"/>
        <v>270</v>
      </c>
    </row>
    <row r="33" spans="1:8" ht="15" customHeight="1" x14ac:dyDescent="0.25">
      <c r="A33" s="119">
        <f t="shared" si="3"/>
        <v>21</v>
      </c>
      <c r="B33" s="92" t="s">
        <v>297</v>
      </c>
      <c r="C33" s="195" t="s">
        <v>183</v>
      </c>
      <c r="D33" s="184">
        <v>1</v>
      </c>
      <c r="E33" s="84">
        <v>1620</v>
      </c>
      <c r="F33" s="183">
        <f t="shared" si="2"/>
        <v>1620</v>
      </c>
    </row>
    <row r="34" spans="1:8" ht="15" customHeight="1" x14ac:dyDescent="0.25">
      <c r="A34" s="119">
        <f t="shared" si="3"/>
        <v>22</v>
      </c>
      <c r="B34" s="119" t="s">
        <v>304</v>
      </c>
      <c r="C34" s="163" t="s">
        <v>183</v>
      </c>
      <c r="D34" s="182">
        <v>1</v>
      </c>
      <c r="E34" s="202">
        <v>517</v>
      </c>
      <c r="F34" s="84">
        <f t="shared" si="2"/>
        <v>517</v>
      </c>
    </row>
    <row r="35" spans="1:8" ht="15" customHeight="1" x14ac:dyDescent="0.25">
      <c r="A35" s="447" t="s">
        <v>126</v>
      </c>
      <c r="B35" s="448"/>
      <c r="C35" s="448"/>
      <c r="D35" s="448"/>
      <c r="E35" s="449"/>
      <c r="F35" s="94">
        <f>SUM(F28:F34)</f>
        <v>5807</v>
      </c>
      <c r="H35" s="199"/>
    </row>
    <row r="36" spans="1:8" x14ac:dyDescent="0.25">
      <c r="A36" s="444" t="s">
        <v>305</v>
      </c>
      <c r="B36" s="445"/>
      <c r="C36" s="445"/>
      <c r="D36" s="445"/>
      <c r="E36" s="445"/>
      <c r="F36" s="446"/>
      <c r="H36" s="71"/>
    </row>
    <row r="37" spans="1:8" ht="15" customHeight="1" x14ac:dyDescent="0.25">
      <c r="A37" s="79">
        <f>A34+1</f>
        <v>23</v>
      </c>
      <c r="B37" s="92" t="s">
        <v>306</v>
      </c>
      <c r="C37" s="104" t="s">
        <v>183</v>
      </c>
      <c r="D37" s="184">
        <v>3</v>
      </c>
      <c r="E37" s="84">
        <v>530</v>
      </c>
      <c r="F37" s="84">
        <f>D37*E37</f>
        <v>1590</v>
      </c>
    </row>
    <row r="38" spans="1:8" ht="15" customHeight="1" x14ac:dyDescent="0.25">
      <c r="A38" s="79">
        <f>A37+1</f>
        <v>24</v>
      </c>
      <c r="B38" s="92" t="s">
        <v>307</v>
      </c>
      <c r="C38" s="195" t="s">
        <v>183</v>
      </c>
      <c r="D38" s="184">
        <v>2</v>
      </c>
      <c r="E38" s="84">
        <v>490</v>
      </c>
      <c r="F38" s="84">
        <f>D38*E38</f>
        <v>980</v>
      </c>
    </row>
    <row r="39" spans="1:8" ht="15" customHeight="1" x14ac:dyDescent="0.25">
      <c r="A39" s="447" t="s">
        <v>126</v>
      </c>
      <c r="B39" s="448"/>
      <c r="C39" s="448"/>
      <c r="D39" s="448"/>
      <c r="E39" s="449"/>
      <c r="F39" s="94">
        <f>SUM(F37:F38)</f>
        <v>2570</v>
      </c>
      <c r="H39" s="199"/>
    </row>
    <row r="40" spans="1:8" x14ac:dyDescent="0.25">
      <c r="A40" s="444" t="s">
        <v>308</v>
      </c>
      <c r="B40" s="445"/>
      <c r="C40" s="445"/>
      <c r="D40" s="445"/>
      <c r="E40" s="445"/>
      <c r="F40" s="446"/>
      <c r="H40" s="71"/>
    </row>
    <row r="41" spans="1:8" ht="15" customHeight="1" x14ac:dyDescent="0.25">
      <c r="A41" s="181">
        <f>A38+1</f>
        <v>25</v>
      </c>
      <c r="B41" s="119" t="s">
        <v>309</v>
      </c>
      <c r="C41" s="163" t="s">
        <v>183</v>
      </c>
      <c r="D41" s="182">
        <v>3</v>
      </c>
      <c r="E41" s="183">
        <v>2950</v>
      </c>
      <c r="F41" s="183">
        <f t="shared" ref="F41:F49" si="4">D41*E41</f>
        <v>8850</v>
      </c>
    </row>
    <row r="42" spans="1:8" ht="15" customHeight="1" x14ac:dyDescent="0.25">
      <c r="A42" s="79">
        <f>A41+1</f>
        <v>26</v>
      </c>
      <c r="B42" s="92" t="s">
        <v>310</v>
      </c>
      <c r="C42" s="195" t="s">
        <v>183</v>
      </c>
      <c r="D42" s="184">
        <v>1</v>
      </c>
      <c r="E42" s="84">
        <v>1000</v>
      </c>
      <c r="F42" s="84">
        <f t="shared" si="4"/>
        <v>1000</v>
      </c>
    </row>
    <row r="43" spans="1:8" ht="15" customHeight="1" x14ac:dyDescent="0.25">
      <c r="A43" s="79">
        <f>A42+1</f>
        <v>27</v>
      </c>
      <c r="B43" s="92" t="s">
        <v>311</v>
      </c>
      <c r="C43" s="104" t="s">
        <v>183</v>
      </c>
      <c r="D43" s="184">
        <v>1</v>
      </c>
      <c r="E43" s="84">
        <v>250</v>
      </c>
      <c r="F43" s="84">
        <f t="shared" si="4"/>
        <v>250</v>
      </c>
    </row>
    <row r="44" spans="1:8" ht="15" customHeight="1" x14ac:dyDescent="0.25">
      <c r="A44" s="79">
        <f t="shared" ref="A44:A49" si="5">A43+1</f>
        <v>28</v>
      </c>
      <c r="B44" s="186" t="s">
        <v>312</v>
      </c>
      <c r="C44" s="168" t="s">
        <v>183</v>
      </c>
      <c r="D44" s="188">
        <v>1</v>
      </c>
      <c r="E44" s="189">
        <v>500</v>
      </c>
      <c r="F44" s="189">
        <f t="shared" si="4"/>
        <v>500</v>
      </c>
    </row>
    <row r="45" spans="1:8" ht="15" customHeight="1" x14ac:dyDescent="0.25">
      <c r="A45" s="79">
        <f t="shared" si="5"/>
        <v>29</v>
      </c>
      <c r="B45" s="186" t="s">
        <v>313</v>
      </c>
      <c r="C45" s="168" t="s">
        <v>183</v>
      </c>
      <c r="D45" s="188">
        <v>3</v>
      </c>
      <c r="E45" s="189">
        <v>150</v>
      </c>
      <c r="F45" s="189">
        <f t="shared" si="4"/>
        <v>450</v>
      </c>
    </row>
    <row r="46" spans="1:8" ht="15" customHeight="1" x14ac:dyDescent="0.25">
      <c r="A46" s="79">
        <f t="shared" si="5"/>
        <v>30</v>
      </c>
      <c r="B46" s="79" t="s">
        <v>314</v>
      </c>
      <c r="C46" s="195" t="s">
        <v>183</v>
      </c>
      <c r="D46" s="184">
        <v>3</v>
      </c>
      <c r="E46" s="84">
        <v>90</v>
      </c>
      <c r="F46" s="84">
        <f t="shared" si="4"/>
        <v>270</v>
      </c>
    </row>
    <row r="47" spans="1:8" ht="15" customHeight="1" x14ac:dyDescent="0.25">
      <c r="A47" s="79">
        <f t="shared" si="5"/>
        <v>31</v>
      </c>
      <c r="B47" s="79" t="s">
        <v>315</v>
      </c>
      <c r="C47" s="195" t="s">
        <v>258</v>
      </c>
      <c r="D47" s="184">
        <v>1</v>
      </c>
      <c r="E47" s="84">
        <v>2300</v>
      </c>
      <c r="F47" s="84">
        <f t="shared" si="4"/>
        <v>2300</v>
      </c>
    </row>
    <row r="48" spans="1:8" ht="15" customHeight="1" x14ac:dyDescent="0.25">
      <c r="A48" s="79">
        <f t="shared" si="5"/>
        <v>32</v>
      </c>
      <c r="B48" s="79" t="s">
        <v>316</v>
      </c>
      <c r="C48" s="195" t="s">
        <v>258</v>
      </c>
      <c r="D48" s="184">
        <v>1</v>
      </c>
      <c r="E48" s="84">
        <v>112</v>
      </c>
      <c r="F48" s="84">
        <f t="shared" si="4"/>
        <v>112</v>
      </c>
    </row>
    <row r="49" spans="1:8" ht="15" customHeight="1" x14ac:dyDescent="0.25">
      <c r="A49" s="79">
        <f t="shared" si="5"/>
        <v>33</v>
      </c>
      <c r="B49" s="79" t="s">
        <v>317</v>
      </c>
      <c r="C49" s="195" t="s">
        <v>183</v>
      </c>
      <c r="D49" s="184">
        <v>1</v>
      </c>
      <c r="E49" s="84">
        <v>787</v>
      </c>
      <c r="F49" s="84">
        <f t="shared" si="4"/>
        <v>787</v>
      </c>
    </row>
    <row r="50" spans="1:8" ht="15" customHeight="1" x14ac:dyDescent="0.25">
      <c r="A50" s="447" t="s">
        <v>126</v>
      </c>
      <c r="B50" s="448"/>
      <c r="C50" s="448"/>
      <c r="D50" s="448"/>
      <c r="E50" s="449"/>
      <c r="F50" s="94">
        <f>SUM(F41:F49)</f>
        <v>14519</v>
      </c>
    </row>
    <row r="51" spans="1:8" x14ac:dyDescent="0.25">
      <c r="A51" s="456" t="s">
        <v>318</v>
      </c>
      <c r="B51" s="457"/>
      <c r="C51" s="457"/>
      <c r="D51" s="457"/>
      <c r="E51" s="457"/>
      <c r="F51" s="458"/>
      <c r="H51" s="97"/>
    </row>
    <row r="52" spans="1:8" ht="15" customHeight="1" x14ac:dyDescent="0.25">
      <c r="A52" s="72">
        <f>A49+1</f>
        <v>34</v>
      </c>
      <c r="B52" s="203" t="s">
        <v>319</v>
      </c>
      <c r="C52" s="204" t="s">
        <v>320</v>
      </c>
      <c r="D52" s="203">
        <v>1</v>
      </c>
      <c r="E52" s="99">
        <v>7428</v>
      </c>
      <c r="F52" s="99">
        <f t="shared" ref="F52:F80" si="6">D52*E52</f>
        <v>7428</v>
      </c>
    </row>
    <row r="53" spans="1:8" ht="15" customHeight="1" x14ac:dyDescent="0.25">
      <c r="A53" s="100">
        <f>A52+1</f>
        <v>35</v>
      </c>
      <c r="B53" s="205" t="s">
        <v>321</v>
      </c>
      <c r="C53" s="206" t="s">
        <v>258</v>
      </c>
      <c r="D53" s="205">
        <v>1</v>
      </c>
      <c r="E53" s="101">
        <v>4000</v>
      </c>
      <c r="F53" s="101">
        <f t="shared" si="6"/>
        <v>4000</v>
      </c>
    </row>
    <row r="54" spans="1:8" ht="15" customHeight="1" x14ac:dyDescent="0.25">
      <c r="A54" s="100">
        <f t="shared" ref="A54:A77" si="7">A53+1</f>
        <v>36</v>
      </c>
      <c r="B54" s="205" t="s">
        <v>322</v>
      </c>
      <c r="C54" s="206" t="s">
        <v>258</v>
      </c>
      <c r="D54" s="205">
        <v>1</v>
      </c>
      <c r="E54" s="101">
        <v>3800</v>
      </c>
      <c r="F54" s="101">
        <f t="shared" si="6"/>
        <v>3800</v>
      </c>
    </row>
    <row r="55" spans="1:8" ht="15" customHeight="1" x14ac:dyDescent="0.25">
      <c r="A55" s="100">
        <f t="shared" si="7"/>
        <v>37</v>
      </c>
      <c r="B55" s="205" t="s">
        <v>323</v>
      </c>
      <c r="C55" s="206" t="s">
        <v>320</v>
      </c>
      <c r="D55" s="205">
        <v>2</v>
      </c>
      <c r="E55" s="101">
        <v>360</v>
      </c>
      <c r="F55" s="101">
        <f t="shared" si="6"/>
        <v>720</v>
      </c>
    </row>
    <row r="56" spans="1:8" ht="15" customHeight="1" x14ac:dyDescent="0.25">
      <c r="A56" s="100">
        <f t="shared" si="7"/>
        <v>38</v>
      </c>
      <c r="B56" s="205" t="s">
        <v>324</v>
      </c>
      <c r="C56" s="206" t="s">
        <v>320</v>
      </c>
      <c r="D56" s="205">
        <v>1</v>
      </c>
      <c r="E56" s="101">
        <v>4300</v>
      </c>
      <c r="F56" s="101">
        <f t="shared" si="6"/>
        <v>4300</v>
      </c>
    </row>
    <row r="57" spans="1:8" ht="15" customHeight="1" x14ac:dyDescent="0.25">
      <c r="A57" s="100">
        <f t="shared" si="7"/>
        <v>39</v>
      </c>
      <c r="B57" s="205" t="s">
        <v>325</v>
      </c>
      <c r="C57" s="206" t="s">
        <v>320</v>
      </c>
      <c r="D57" s="205">
        <v>1</v>
      </c>
      <c r="E57" s="101">
        <v>2000</v>
      </c>
      <c r="F57" s="101">
        <f t="shared" si="6"/>
        <v>2000</v>
      </c>
    </row>
    <row r="58" spans="1:8" ht="15" customHeight="1" x14ac:dyDescent="0.25">
      <c r="A58" s="100">
        <f t="shared" si="7"/>
        <v>40</v>
      </c>
      <c r="B58" s="205" t="s">
        <v>326</v>
      </c>
      <c r="C58" s="206" t="s">
        <v>320</v>
      </c>
      <c r="D58" s="205">
        <v>1</v>
      </c>
      <c r="E58" s="101">
        <v>700</v>
      </c>
      <c r="F58" s="101">
        <f t="shared" si="6"/>
        <v>700</v>
      </c>
    </row>
    <row r="59" spans="1:8" ht="15" customHeight="1" x14ac:dyDescent="0.25">
      <c r="A59" s="100">
        <f t="shared" si="7"/>
        <v>41</v>
      </c>
      <c r="B59" s="205" t="s">
        <v>327</v>
      </c>
      <c r="C59" s="206" t="s">
        <v>320</v>
      </c>
      <c r="D59" s="205">
        <v>1</v>
      </c>
      <c r="E59" s="101">
        <v>650</v>
      </c>
      <c r="F59" s="101">
        <f t="shared" si="6"/>
        <v>650</v>
      </c>
    </row>
    <row r="60" spans="1:8" ht="15" customHeight="1" x14ac:dyDescent="0.25">
      <c r="A60" s="100">
        <f t="shared" si="7"/>
        <v>42</v>
      </c>
      <c r="B60" s="205" t="s">
        <v>328</v>
      </c>
      <c r="C60" s="206" t="s">
        <v>320</v>
      </c>
      <c r="D60" s="205">
        <v>1</v>
      </c>
      <c r="E60" s="101">
        <v>2000</v>
      </c>
      <c r="F60" s="101">
        <f t="shared" si="6"/>
        <v>2000</v>
      </c>
    </row>
    <row r="61" spans="1:8" ht="15" customHeight="1" x14ac:dyDescent="0.25">
      <c r="A61" s="100">
        <f t="shared" si="7"/>
        <v>43</v>
      </c>
      <c r="B61" s="205" t="s">
        <v>329</v>
      </c>
      <c r="C61" s="206" t="s">
        <v>320</v>
      </c>
      <c r="D61" s="205">
        <v>1</v>
      </c>
      <c r="E61" s="101">
        <v>1200</v>
      </c>
      <c r="F61" s="101">
        <f t="shared" si="6"/>
        <v>1200</v>
      </c>
    </row>
    <row r="62" spans="1:8" ht="25.5" x14ac:dyDescent="0.25">
      <c r="A62" s="100">
        <f t="shared" si="7"/>
        <v>44</v>
      </c>
      <c r="B62" s="207" t="s">
        <v>330</v>
      </c>
      <c r="C62" s="206" t="s">
        <v>320</v>
      </c>
      <c r="D62" s="205">
        <v>1</v>
      </c>
      <c r="E62" s="101">
        <v>2500</v>
      </c>
      <c r="F62" s="101">
        <f t="shared" si="6"/>
        <v>2500</v>
      </c>
    </row>
    <row r="63" spans="1:8" ht="15" customHeight="1" x14ac:dyDescent="0.25">
      <c r="A63" s="100">
        <f t="shared" si="7"/>
        <v>45</v>
      </c>
      <c r="B63" s="205" t="s">
        <v>331</v>
      </c>
      <c r="C63" s="206" t="s">
        <v>320</v>
      </c>
      <c r="D63" s="205">
        <v>4</v>
      </c>
      <c r="E63" s="101">
        <v>2300</v>
      </c>
      <c r="F63" s="101">
        <f t="shared" si="6"/>
        <v>9200</v>
      </c>
    </row>
    <row r="64" spans="1:8" ht="15" customHeight="1" x14ac:dyDescent="0.25">
      <c r="A64" s="100">
        <f t="shared" si="7"/>
        <v>46</v>
      </c>
      <c r="B64" s="205" t="s">
        <v>332</v>
      </c>
      <c r="C64" s="206" t="s">
        <v>320</v>
      </c>
      <c r="D64" s="205">
        <v>1</v>
      </c>
      <c r="E64" s="101">
        <v>1890</v>
      </c>
      <c r="F64" s="101">
        <f t="shared" si="6"/>
        <v>1890</v>
      </c>
    </row>
    <row r="65" spans="1:6" ht="15" customHeight="1" x14ac:dyDescent="0.25">
      <c r="A65" s="100">
        <f t="shared" si="7"/>
        <v>47</v>
      </c>
      <c r="B65" s="205" t="s">
        <v>333</v>
      </c>
      <c r="C65" s="206" t="s">
        <v>320</v>
      </c>
      <c r="D65" s="205">
        <v>1</v>
      </c>
      <c r="E65" s="101">
        <v>900</v>
      </c>
      <c r="F65" s="101">
        <f t="shared" si="6"/>
        <v>900</v>
      </c>
    </row>
    <row r="66" spans="1:6" ht="15" customHeight="1" x14ac:dyDescent="0.25">
      <c r="A66" s="100">
        <f t="shared" si="7"/>
        <v>48</v>
      </c>
      <c r="B66" s="205" t="s">
        <v>334</v>
      </c>
      <c r="C66" s="206" t="s">
        <v>320</v>
      </c>
      <c r="D66" s="205">
        <v>1</v>
      </c>
      <c r="E66" s="101">
        <v>2500</v>
      </c>
      <c r="F66" s="101">
        <f t="shared" si="6"/>
        <v>2500</v>
      </c>
    </row>
    <row r="67" spans="1:6" ht="15" customHeight="1" x14ac:dyDescent="0.25">
      <c r="A67" s="100">
        <f t="shared" si="7"/>
        <v>49</v>
      </c>
      <c r="B67" s="205" t="s">
        <v>335</v>
      </c>
      <c r="C67" s="206" t="s">
        <v>320</v>
      </c>
      <c r="D67" s="205">
        <v>3</v>
      </c>
      <c r="E67" s="101">
        <v>1800</v>
      </c>
      <c r="F67" s="101">
        <f t="shared" si="6"/>
        <v>5400</v>
      </c>
    </row>
    <row r="68" spans="1:6" ht="15" customHeight="1" x14ac:dyDescent="0.25">
      <c r="A68" s="100">
        <f t="shared" si="7"/>
        <v>50</v>
      </c>
      <c r="B68" s="205" t="s">
        <v>336</v>
      </c>
      <c r="C68" s="206" t="s">
        <v>320</v>
      </c>
      <c r="D68" s="205">
        <v>1</v>
      </c>
      <c r="E68" s="101">
        <v>900</v>
      </c>
      <c r="F68" s="101">
        <f t="shared" si="6"/>
        <v>900</v>
      </c>
    </row>
    <row r="69" spans="1:6" ht="15" customHeight="1" x14ac:dyDescent="0.25">
      <c r="A69" s="100">
        <f t="shared" si="7"/>
        <v>51</v>
      </c>
      <c r="B69" s="205" t="s">
        <v>337</v>
      </c>
      <c r="C69" s="206" t="s">
        <v>258</v>
      </c>
      <c r="D69" s="205">
        <v>130</v>
      </c>
      <c r="E69" s="101">
        <v>4.5</v>
      </c>
      <c r="F69" s="101">
        <f t="shared" si="6"/>
        <v>585</v>
      </c>
    </row>
    <row r="70" spans="1:6" ht="15" customHeight="1" x14ac:dyDescent="0.25">
      <c r="A70" s="100">
        <f t="shared" si="7"/>
        <v>52</v>
      </c>
      <c r="B70" s="205" t="s">
        <v>338</v>
      </c>
      <c r="C70" s="206" t="s">
        <v>258</v>
      </c>
      <c r="D70" s="205">
        <v>130</v>
      </c>
      <c r="E70" s="101">
        <v>13</v>
      </c>
      <c r="F70" s="101">
        <f t="shared" si="6"/>
        <v>1690</v>
      </c>
    </row>
    <row r="71" spans="1:6" ht="15" customHeight="1" x14ac:dyDescent="0.25">
      <c r="A71" s="100">
        <f t="shared" si="7"/>
        <v>53</v>
      </c>
      <c r="B71" s="205" t="s">
        <v>339</v>
      </c>
      <c r="C71" s="206" t="s">
        <v>183</v>
      </c>
      <c r="D71" s="205">
        <v>130</v>
      </c>
      <c r="E71" s="101">
        <v>3</v>
      </c>
      <c r="F71" s="101">
        <f t="shared" si="6"/>
        <v>390</v>
      </c>
    </row>
    <row r="72" spans="1:6" ht="15" customHeight="1" x14ac:dyDescent="0.25">
      <c r="A72" s="100">
        <f t="shared" si="7"/>
        <v>54</v>
      </c>
      <c r="B72" s="205" t="s">
        <v>340</v>
      </c>
      <c r="C72" s="206" t="s">
        <v>258</v>
      </c>
      <c r="D72" s="205">
        <v>1</v>
      </c>
      <c r="E72" s="101">
        <v>5400</v>
      </c>
      <c r="F72" s="101">
        <f t="shared" si="6"/>
        <v>5400</v>
      </c>
    </row>
    <row r="73" spans="1:6" ht="15" customHeight="1" x14ac:dyDescent="0.25">
      <c r="A73" s="100">
        <f t="shared" si="7"/>
        <v>55</v>
      </c>
      <c r="B73" s="205" t="s">
        <v>341</v>
      </c>
      <c r="C73" s="206" t="s">
        <v>258</v>
      </c>
      <c r="D73" s="205">
        <v>1</v>
      </c>
      <c r="E73" s="101">
        <v>500</v>
      </c>
      <c r="F73" s="101">
        <f t="shared" si="6"/>
        <v>500</v>
      </c>
    </row>
    <row r="74" spans="1:6" ht="15" customHeight="1" x14ac:dyDescent="0.25">
      <c r="A74" s="100">
        <f t="shared" si="7"/>
        <v>56</v>
      </c>
      <c r="B74" s="205" t="s">
        <v>342</v>
      </c>
      <c r="C74" s="206" t="s">
        <v>320</v>
      </c>
      <c r="D74" s="205">
        <v>1</v>
      </c>
      <c r="E74" s="101">
        <v>720</v>
      </c>
      <c r="F74" s="101">
        <f t="shared" si="6"/>
        <v>720</v>
      </c>
    </row>
    <row r="75" spans="1:6" ht="15" customHeight="1" x14ac:dyDescent="0.25">
      <c r="A75" s="100">
        <f t="shared" si="7"/>
        <v>57</v>
      </c>
      <c r="B75" s="92" t="s">
        <v>343</v>
      </c>
      <c r="C75" s="195" t="s">
        <v>258</v>
      </c>
      <c r="D75" s="184">
        <v>1</v>
      </c>
      <c r="E75" s="84">
        <v>3200</v>
      </c>
      <c r="F75" s="84">
        <f t="shared" si="6"/>
        <v>3200</v>
      </c>
    </row>
    <row r="76" spans="1:6" ht="15" customHeight="1" x14ac:dyDescent="0.25">
      <c r="A76" s="100">
        <f t="shared" si="7"/>
        <v>58</v>
      </c>
      <c r="B76" s="79" t="s">
        <v>344</v>
      </c>
      <c r="C76" s="195" t="s">
        <v>258</v>
      </c>
      <c r="D76" s="184">
        <v>1</v>
      </c>
      <c r="E76" s="84">
        <v>2300</v>
      </c>
      <c r="F76" s="84">
        <f t="shared" si="6"/>
        <v>2300</v>
      </c>
    </row>
    <row r="77" spans="1:6" ht="15" customHeight="1" x14ac:dyDescent="0.25">
      <c r="A77" s="100">
        <f t="shared" si="7"/>
        <v>59</v>
      </c>
      <c r="B77" s="79" t="s">
        <v>345</v>
      </c>
      <c r="C77" s="195" t="s">
        <v>183</v>
      </c>
      <c r="D77" s="184">
        <v>2</v>
      </c>
      <c r="E77" s="84">
        <v>405</v>
      </c>
      <c r="F77" s="84">
        <f t="shared" si="6"/>
        <v>810</v>
      </c>
    </row>
    <row r="78" spans="1:6" ht="15" customHeight="1" x14ac:dyDescent="0.25">
      <c r="A78" s="100">
        <f>A77+1</f>
        <v>60</v>
      </c>
      <c r="B78" s="79" t="s">
        <v>346</v>
      </c>
      <c r="C78" s="195" t="s">
        <v>183</v>
      </c>
      <c r="D78" s="184">
        <v>2</v>
      </c>
      <c r="E78" s="84">
        <v>1170</v>
      </c>
      <c r="F78" s="84">
        <f t="shared" si="6"/>
        <v>2340</v>
      </c>
    </row>
    <row r="79" spans="1:6" ht="15" customHeight="1" x14ac:dyDescent="0.25">
      <c r="A79" s="100">
        <f>A78+1</f>
        <v>61</v>
      </c>
      <c r="B79" s="205" t="s">
        <v>347</v>
      </c>
      <c r="C79" s="206" t="s">
        <v>320</v>
      </c>
      <c r="D79" s="205">
        <v>2</v>
      </c>
      <c r="E79" s="101">
        <v>157</v>
      </c>
      <c r="F79" s="101">
        <f t="shared" si="6"/>
        <v>314</v>
      </c>
    </row>
    <row r="80" spans="1:6" ht="15" customHeight="1" x14ac:dyDescent="0.25">
      <c r="A80" s="100">
        <f>A79+1</f>
        <v>62</v>
      </c>
      <c r="B80" s="208" t="s">
        <v>348</v>
      </c>
      <c r="C80" s="209" t="s">
        <v>320</v>
      </c>
      <c r="D80" s="208">
        <v>2</v>
      </c>
      <c r="E80" s="210">
        <v>216</v>
      </c>
      <c r="F80" s="101">
        <f t="shared" si="6"/>
        <v>432</v>
      </c>
    </row>
    <row r="81" spans="1:7" ht="15" customHeight="1" x14ac:dyDescent="0.25">
      <c r="A81" s="447" t="s">
        <v>126</v>
      </c>
      <c r="B81" s="448"/>
      <c r="C81" s="448"/>
      <c r="D81" s="448"/>
      <c r="E81" s="449"/>
      <c r="F81" s="94">
        <f>SUM(F52:F80)</f>
        <v>68769</v>
      </c>
    </row>
    <row r="82" spans="1:7" ht="15" customHeight="1" x14ac:dyDescent="0.25">
      <c r="A82" s="444" t="s">
        <v>349</v>
      </c>
      <c r="B82" s="445"/>
      <c r="C82" s="445"/>
      <c r="D82" s="445"/>
      <c r="E82" s="445"/>
      <c r="F82" s="446"/>
      <c r="G82" s="71"/>
    </row>
    <row r="83" spans="1:7" ht="15" customHeight="1" x14ac:dyDescent="0.25">
      <c r="A83" s="90">
        <f>A80+1</f>
        <v>63</v>
      </c>
      <c r="B83" s="90" t="s">
        <v>350</v>
      </c>
      <c r="C83" s="211" t="s">
        <v>183</v>
      </c>
      <c r="D83" s="95">
        <v>11</v>
      </c>
      <c r="E83" s="91">
        <v>112</v>
      </c>
      <c r="F83" s="103">
        <f>D83*E83</f>
        <v>1232</v>
      </c>
    </row>
    <row r="84" spans="1:7" ht="15" customHeight="1" x14ac:dyDescent="0.25">
      <c r="A84" s="447" t="s">
        <v>126</v>
      </c>
      <c r="B84" s="448"/>
      <c r="C84" s="448"/>
      <c r="D84" s="448"/>
      <c r="E84" s="449"/>
      <c r="F84" s="94">
        <f>SUM(F83:F83)</f>
        <v>1232</v>
      </c>
    </row>
    <row r="85" spans="1:7" x14ac:dyDescent="0.25">
      <c r="A85" s="147"/>
      <c r="B85" s="148" t="s">
        <v>354</v>
      </c>
      <c r="C85" s="149"/>
      <c r="D85" s="191"/>
      <c r="E85" s="191"/>
      <c r="F85" s="151">
        <f>F26+F35+F39+F50+F81+F84</f>
        <v>239195</v>
      </c>
    </row>
    <row r="86" spans="1:7" x14ac:dyDescent="0.25">
      <c r="A86" s="212"/>
      <c r="B86" s="213"/>
      <c r="C86" s="214"/>
      <c r="D86" s="215"/>
      <c r="E86" s="215"/>
      <c r="F86" s="216"/>
    </row>
    <row r="87" spans="1:7" x14ac:dyDescent="0.25">
      <c r="D87" s="217"/>
      <c r="E87" s="439" t="s">
        <v>72</v>
      </c>
      <c r="F87" s="439"/>
    </row>
    <row r="88" spans="1:7" x14ac:dyDescent="0.25">
      <c r="D88" s="217"/>
      <c r="E88" s="439" t="s">
        <v>105</v>
      </c>
      <c r="F88" s="439"/>
    </row>
  </sheetData>
  <mergeCells count="20">
    <mergeCell ref="E87:F87"/>
    <mergeCell ref="E88:F88"/>
    <mergeCell ref="A50:E50"/>
    <mergeCell ref="A51:F51"/>
    <mergeCell ref="A81:E81"/>
    <mergeCell ref="A82:F82"/>
    <mergeCell ref="A84:E84"/>
    <mergeCell ref="A1:B1"/>
    <mergeCell ref="A2:B2"/>
    <mergeCell ref="A4:F4"/>
    <mergeCell ref="A5:F5"/>
    <mergeCell ref="A40:F40"/>
    <mergeCell ref="A7:F7"/>
    <mergeCell ref="D8:E8"/>
    <mergeCell ref="A10:F10"/>
    <mergeCell ref="B26:E26"/>
    <mergeCell ref="A27:F27"/>
    <mergeCell ref="A35:E35"/>
    <mergeCell ref="A36:F36"/>
    <mergeCell ref="A39:E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30" sqref="A1:E30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2.140625" style="1" bestFit="1" customWidth="1"/>
    <col min="9" max="9" width="13.5703125" style="1" bestFit="1" customWidth="1"/>
    <col min="10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385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7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75</v>
      </c>
      <c r="B12" s="433"/>
      <c r="C12" s="433"/>
      <c r="D12" s="433"/>
      <c r="E12" s="434"/>
    </row>
    <row r="13" spans="1:8" x14ac:dyDescent="0.2">
      <c r="A13" s="39" t="s">
        <v>357</v>
      </c>
      <c r="B13" s="18" t="s">
        <v>391</v>
      </c>
      <c r="C13" s="13"/>
      <c r="D13" s="12"/>
      <c r="E13" s="12"/>
      <c r="H13" s="7"/>
    </row>
    <row r="14" spans="1:8" x14ac:dyDescent="0.2">
      <c r="A14" s="36" t="s">
        <v>360</v>
      </c>
      <c r="B14" s="20" t="s">
        <v>76</v>
      </c>
      <c r="C14" s="48">
        <f>'4.1.1.'!F57</f>
        <v>666329.69999999995</v>
      </c>
      <c r="D14" s="14">
        <f t="shared" ref="D14:D16" si="0">ROUND(C14*0.19,2)</f>
        <v>126602.64</v>
      </c>
      <c r="E14" s="14">
        <f>C14+D14</f>
        <v>792932.34</v>
      </c>
      <c r="H14" s="7">
        <f>C14*1.19</f>
        <v>792932.34299999988</v>
      </c>
    </row>
    <row r="15" spans="1:8" x14ac:dyDescent="0.2">
      <c r="A15" s="37" t="s">
        <v>358</v>
      </c>
      <c r="B15" s="21" t="s">
        <v>77</v>
      </c>
      <c r="C15" s="30">
        <f>'4.1.1.'!F149</f>
        <v>586320.9</v>
      </c>
      <c r="D15" s="14">
        <f t="shared" si="0"/>
        <v>111400.97</v>
      </c>
      <c r="E15" s="15">
        <f>C15+D15</f>
        <v>697721.87</v>
      </c>
      <c r="H15" s="7">
        <f t="shared" ref="H15:H17" si="1">C15*1.19</f>
        <v>697721.87100000004</v>
      </c>
    </row>
    <row r="16" spans="1:8" x14ac:dyDescent="0.2">
      <c r="A16" s="36" t="s">
        <v>359</v>
      </c>
      <c r="B16" s="22" t="s">
        <v>78</v>
      </c>
      <c r="C16" s="30">
        <f>'4.1.1.'!F159</f>
        <v>259760</v>
      </c>
      <c r="D16" s="14">
        <f t="shared" si="0"/>
        <v>49354.400000000001</v>
      </c>
      <c r="E16" s="14">
        <f>C16+D16</f>
        <v>309114.40000000002</v>
      </c>
      <c r="H16" s="7">
        <f t="shared" si="1"/>
        <v>309114.39999999997</v>
      </c>
    </row>
    <row r="17" spans="1:9" ht="15.75" x14ac:dyDescent="0.2">
      <c r="A17" s="435" t="s">
        <v>392</v>
      </c>
      <c r="B17" s="436"/>
      <c r="C17" s="9">
        <f>SUM(C13:C16)</f>
        <v>1512410.6</v>
      </c>
      <c r="D17" s="9">
        <f>SUM(D13:D16)</f>
        <v>287358.01</v>
      </c>
      <c r="E17" s="9">
        <f>SUM(E13:E16)</f>
        <v>1799768.6099999999</v>
      </c>
      <c r="H17" s="7">
        <f t="shared" si="1"/>
        <v>1799768.6140000001</v>
      </c>
    </row>
    <row r="18" spans="1:9" x14ac:dyDescent="0.2">
      <c r="A18" s="38">
        <v>4.2</v>
      </c>
      <c r="B18" s="18" t="s">
        <v>63</v>
      </c>
      <c r="C18" s="49">
        <f>'4.2. '!F14</f>
        <v>9541</v>
      </c>
      <c r="D18" s="12">
        <f>ROUND(0.19*C18,2)</f>
        <v>1812.79</v>
      </c>
      <c r="E18" s="12">
        <f>C18+D18</f>
        <v>11353.79</v>
      </c>
    </row>
    <row r="19" spans="1:9" ht="15.75" x14ac:dyDescent="0.2">
      <c r="A19" s="435" t="s">
        <v>79</v>
      </c>
      <c r="B19" s="436"/>
      <c r="C19" s="9">
        <f>C18</f>
        <v>9541</v>
      </c>
      <c r="D19" s="9">
        <f>D18</f>
        <v>1812.79</v>
      </c>
      <c r="E19" s="9">
        <f>E18</f>
        <v>11353.79</v>
      </c>
      <c r="H19" s="1">
        <f>C19*1.19</f>
        <v>11353.789999999999</v>
      </c>
    </row>
    <row r="20" spans="1:9" ht="30" x14ac:dyDescent="0.2">
      <c r="A20" s="39" t="s">
        <v>80</v>
      </c>
      <c r="B20" s="40" t="s">
        <v>64</v>
      </c>
      <c r="C20" s="49">
        <f>' 4.3.'!F32</f>
        <v>190000</v>
      </c>
      <c r="D20" s="281">
        <f>ROUND(0.19*C20,2)</f>
        <v>36100</v>
      </c>
      <c r="E20" s="281">
        <f>C20+D20</f>
        <v>226100</v>
      </c>
    </row>
    <row r="21" spans="1:9" ht="30" x14ac:dyDescent="0.2">
      <c r="A21" s="41" t="s">
        <v>81</v>
      </c>
      <c r="B21" s="33" t="s">
        <v>84</v>
      </c>
      <c r="C21" s="30">
        <v>0</v>
      </c>
      <c r="D21" s="14">
        <f>ROUND(0.19*C21,2)</f>
        <v>0</v>
      </c>
      <c r="E21" s="14">
        <f>C21+D21</f>
        <v>0</v>
      </c>
    </row>
    <row r="22" spans="1:9" x14ac:dyDescent="0.2">
      <c r="A22" s="42" t="s">
        <v>82</v>
      </c>
      <c r="B22" s="19" t="s">
        <v>24</v>
      </c>
      <c r="C22" s="48">
        <f>' 4.5.'!F85</f>
        <v>239195</v>
      </c>
      <c r="D22" s="14">
        <f>ROUND(0.19*C22,2)</f>
        <v>45447.05</v>
      </c>
      <c r="E22" s="14">
        <f>C22+D22</f>
        <v>284642.05</v>
      </c>
    </row>
    <row r="23" spans="1:9" x14ac:dyDescent="0.2">
      <c r="A23" s="42" t="s">
        <v>83</v>
      </c>
      <c r="B23" s="20" t="s">
        <v>25</v>
      </c>
      <c r="C23" s="48">
        <v>0</v>
      </c>
      <c r="D23" s="14">
        <f>ROUND(0.19*C23,2)</f>
        <v>0</v>
      </c>
      <c r="E23" s="14">
        <f>C23+D23</f>
        <v>0</v>
      </c>
    </row>
    <row r="24" spans="1:9" ht="15.75" x14ac:dyDescent="0.2">
      <c r="A24" s="435" t="s">
        <v>85</v>
      </c>
      <c r="B24" s="436"/>
      <c r="C24" s="9">
        <f>SUM(C20:C23)</f>
        <v>429195</v>
      </c>
      <c r="D24" s="9">
        <f>SUM(D20:D23)</f>
        <v>81547.05</v>
      </c>
      <c r="E24" s="9">
        <f>SUM(E20:E23)</f>
        <v>510742.05</v>
      </c>
      <c r="H24" s="1">
        <f>C24*1.19</f>
        <v>510742.05</v>
      </c>
    </row>
    <row r="25" spans="1:9" ht="15.75" x14ac:dyDescent="0.2">
      <c r="A25" s="23"/>
      <c r="B25" s="24" t="s">
        <v>35</v>
      </c>
      <c r="C25" s="43">
        <f>C17+C19+C24</f>
        <v>1951146.6</v>
      </c>
      <c r="D25" s="43">
        <f>D17+D19+D24</f>
        <v>370717.85</v>
      </c>
      <c r="E25" s="43">
        <f>E17+E19+E24</f>
        <v>2321864.4499999997</v>
      </c>
      <c r="H25" s="1">
        <f>C25*0.19</f>
        <v>370717.85400000005</v>
      </c>
      <c r="I25" s="1">
        <f>C25*1.19</f>
        <v>2321864.4539999999</v>
      </c>
    </row>
    <row r="26" spans="1:9" ht="15.75" x14ac:dyDescent="0.2">
      <c r="A26" s="10"/>
      <c r="B26" s="10"/>
      <c r="C26" s="11"/>
      <c r="D26" s="11"/>
      <c r="E26" s="11"/>
    </row>
    <row r="27" spans="1:9" ht="15.75" x14ac:dyDescent="0.2">
      <c r="A27" s="10"/>
      <c r="B27" s="10"/>
      <c r="C27" s="11"/>
      <c r="D27" s="11"/>
      <c r="E27" s="11"/>
    </row>
    <row r="28" spans="1:9" x14ac:dyDescent="0.2">
      <c r="B28" s="32"/>
      <c r="E28" s="31" t="s">
        <v>72</v>
      </c>
    </row>
    <row r="29" spans="1:9" x14ac:dyDescent="0.2">
      <c r="A29" s="8"/>
      <c r="B29" s="32"/>
      <c r="C29" s="8"/>
      <c r="D29" s="428" t="s">
        <v>105</v>
      </c>
      <c r="E29" s="429"/>
    </row>
    <row r="30" spans="1:9" x14ac:dyDescent="0.2">
      <c r="A30" s="2"/>
      <c r="B30" s="2"/>
      <c r="C30" s="2"/>
      <c r="D30" s="402"/>
      <c r="E30" s="402"/>
    </row>
    <row r="31" spans="1:9" x14ac:dyDescent="0.2">
      <c r="A31" s="2"/>
      <c r="B31" s="32"/>
      <c r="C31" s="2"/>
      <c r="D31" s="2"/>
      <c r="E31" s="2"/>
    </row>
    <row r="32" spans="1:9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44" t="s">
        <v>86</v>
      </c>
      <c r="B36" s="45"/>
      <c r="C36" s="45"/>
      <c r="D36" s="45"/>
      <c r="E36" s="45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</sheetData>
  <mergeCells count="13">
    <mergeCell ref="D30:E30"/>
    <mergeCell ref="A1:B1"/>
    <mergeCell ref="A2:B2"/>
    <mergeCell ref="D29:E29"/>
    <mergeCell ref="A5:E5"/>
    <mergeCell ref="A6:E6"/>
    <mergeCell ref="A9:A10"/>
    <mergeCell ref="B9:B10"/>
    <mergeCell ref="A3:B3"/>
    <mergeCell ref="A12:E12"/>
    <mergeCell ref="A17:B17"/>
    <mergeCell ref="A19:B19"/>
    <mergeCell ref="A24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A20:A21 A22:A23" numberStoredAsText="1"/>
    <ignoredError sqref="E17 D19:E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27" sqref="A1:E27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386</v>
      </c>
      <c r="B5" s="411"/>
      <c r="C5" s="411"/>
      <c r="D5" s="411"/>
      <c r="E5" s="411"/>
    </row>
    <row r="6" spans="1:8" ht="18" x14ac:dyDescent="0.2">
      <c r="A6" s="430" t="s">
        <v>387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58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75</v>
      </c>
      <c r="B12" s="433"/>
      <c r="C12" s="433"/>
      <c r="D12" s="433"/>
      <c r="E12" s="434"/>
    </row>
    <row r="13" spans="1:8" x14ac:dyDescent="0.2">
      <c r="A13" s="39" t="s">
        <v>365</v>
      </c>
      <c r="B13" s="18" t="s">
        <v>366</v>
      </c>
      <c r="C13" s="49">
        <f>'4.1.2. '!F22-'4.1.2. '!F21</f>
        <v>21620.5</v>
      </c>
      <c r="D13" s="12">
        <f>ROUND(C13*0.19,2)</f>
        <v>4107.8999999999996</v>
      </c>
      <c r="E13" s="12">
        <f>C13+D13</f>
        <v>25728.400000000001</v>
      </c>
      <c r="H13" s="7">
        <f>C13*1.16</f>
        <v>25079.78</v>
      </c>
    </row>
    <row r="14" spans="1:8" ht="15.75" x14ac:dyDescent="0.2">
      <c r="A14" s="435" t="s">
        <v>393</v>
      </c>
      <c r="B14" s="436"/>
      <c r="C14" s="9">
        <f>SUM(C13:C13)</f>
        <v>21620.5</v>
      </c>
      <c r="D14" s="9">
        <f>SUM(D13:D13)</f>
        <v>4107.8999999999996</v>
      </c>
      <c r="E14" s="9">
        <f>SUM(E13:E13)</f>
        <v>25728.400000000001</v>
      </c>
      <c r="H14" s="7">
        <f t="shared" ref="H14" si="0">C14*1.19</f>
        <v>25728.395</v>
      </c>
    </row>
    <row r="15" spans="1:8" x14ac:dyDescent="0.2">
      <c r="A15" s="38">
        <v>4.2</v>
      </c>
      <c r="B15" s="18" t="s">
        <v>63</v>
      </c>
      <c r="C15" s="49">
        <v>0</v>
      </c>
      <c r="D15" s="12">
        <v>0</v>
      </c>
      <c r="E15" s="12">
        <v>0</v>
      </c>
    </row>
    <row r="16" spans="1:8" ht="15.75" x14ac:dyDescent="0.2">
      <c r="A16" s="435" t="s">
        <v>79</v>
      </c>
      <c r="B16" s="436"/>
      <c r="C16" s="9">
        <v>0</v>
      </c>
      <c r="D16" s="9">
        <v>0</v>
      </c>
      <c r="E16" s="9">
        <v>0</v>
      </c>
      <c r="H16" s="1">
        <f>C16*1.19</f>
        <v>0</v>
      </c>
    </row>
    <row r="17" spans="1:8" ht="30" x14ac:dyDescent="0.2">
      <c r="A17" s="39" t="s">
        <v>80</v>
      </c>
      <c r="B17" s="40" t="s">
        <v>64</v>
      </c>
      <c r="C17" s="49">
        <v>0</v>
      </c>
      <c r="D17" s="14">
        <f t="shared" ref="D17:D20" si="1">ROUND(C17*0.19,2)</f>
        <v>0</v>
      </c>
      <c r="E17" s="14">
        <f t="shared" ref="E17:E20" si="2">C17+D17</f>
        <v>0</v>
      </c>
    </row>
    <row r="18" spans="1:8" ht="30" x14ac:dyDescent="0.2">
      <c r="A18" s="41" t="s">
        <v>81</v>
      </c>
      <c r="B18" s="33" t="s">
        <v>84</v>
      </c>
      <c r="C18" s="30">
        <v>0</v>
      </c>
      <c r="D18" s="14">
        <f t="shared" si="1"/>
        <v>0</v>
      </c>
      <c r="E18" s="14">
        <f t="shared" si="2"/>
        <v>0</v>
      </c>
    </row>
    <row r="19" spans="1:8" x14ac:dyDescent="0.2">
      <c r="A19" s="42" t="s">
        <v>82</v>
      </c>
      <c r="B19" s="19" t="s">
        <v>24</v>
      </c>
      <c r="C19" s="48">
        <f>'4.1.2. '!F21</f>
        <v>15486</v>
      </c>
      <c r="D19" s="14">
        <f>ROUND(C19*0.19,2)</f>
        <v>2942.34</v>
      </c>
      <c r="E19" s="14">
        <f>C19+D19</f>
        <v>18428.34</v>
      </c>
      <c r="H19" s="1">
        <f>C19*1.19</f>
        <v>18428.34</v>
      </c>
    </row>
    <row r="20" spans="1:8" x14ac:dyDescent="0.2">
      <c r="A20" s="42" t="s">
        <v>83</v>
      </c>
      <c r="B20" s="20" t="s">
        <v>25</v>
      </c>
      <c r="C20" s="48">
        <v>0</v>
      </c>
      <c r="D20" s="14">
        <f t="shared" si="1"/>
        <v>0</v>
      </c>
      <c r="E20" s="14">
        <f t="shared" si="2"/>
        <v>0</v>
      </c>
    </row>
    <row r="21" spans="1:8" ht="15.75" x14ac:dyDescent="0.2">
      <c r="A21" s="435" t="s">
        <v>85</v>
      </c>
      <c r="B21" s="436"/>
      <c r="C21" s="9">
        <f>SUM(C17:C20)</f>
        <v>15486</v>
      </c>
      <c r="D21" s="9">
        <f t="shared" ref="D21:E21" si="3">SUM(D17:D20)</f>
        <v>2942.34</v>
      </c>
      <c r="E21" s="9">
        <f t="shared" si="3"/>
        <v>18428.34</v>
      </c>
      <c r="H21" s="1">
        <f>C21*1.19</f>
        <v>18428.34</v>
      </c>
    </row>
    <row r="22" spans="1:8" ht="15.75" x14ac:dyDescent="0.2">
      <c r="A22" s="23"/>
      <c r="B22" s="24" t="s">
        <v>35</v>
      </c>
      <c r="C22" s="43">
        <f>C14+C16+C21</f>
        <v>37106.5</v>
      </c>
      <c r="D22" s="43">
        <f>D14+D16+D21</f>
        <v>7050.24</v>
      </c>
      <c r="E22" s="43">
        <f>E14+E16+E21</f>
        <v>44156.740000000005</v>
      </c>
    </row>
    <row r="23" spans="1:8" ht="15.75" x14ac:dyDescent="0.2">
      <c r="A23" s="10"/>
      <c r="B23" s="10"/>
      <c r="C23" s="310"/>
      <c r="D23" s="310"/>
      <c r="E23" s="310"/>
    </row>
    <row r="24" spans="1:8" ht="15.75" x14ac:dyDescent="0.2">
      <c r="A24" s="10"/>
      <c r="B24" s="10"/>
      <c r="C24" s="11"/>
      <c r="D24" s="11"/>
      <c r="E24" s="11"/>
    </row>
    <row r="25" spans="1:8" x14ac:dyDescent="0.2">
      <c r="B25" s="32"/>
      <c r="E25" s="31" t="s">
        <v>72</v>
      </c>
    </row>
    <row r="26" spans="1:8" x14ac:dyDescent="0.2">
      <c r="A26" s="8"/>
      <c r="B26" s="32"/>
      <c r="C26" s="8"/>
      <c r="D26" s="428" t="s">
        <v>105</v>
      </c>
      <c r="E26" s="429"/>
    </row>
    <row r="27" spans="1:8" x14ac:dyDescent="0.2">
      <c r="A27" s="2"/>
      <c r="B27" s="2"/>
      <c r="C27" s="2"/>
      <c r="D27" s="402"/>
      <c r="E27" s="402"/>
    </row>
    <row r="28" spans="1:8" x14ac:dyDescent="0.2">
      <c r="A28" s="2"/>
      <c r="B28" s="32"/>
      <c r="C28" s="2"/>
      <c r="D28" s="2"/>
      <c r="E28" s="2"/>
    </row>
    <row r="29" spans="1:8" x14ac:dyDescent="0.2">
      <c r="A29" s="2"/>
      <c r="B29" s="2"/>
      <c r="C29" s="2"/>
      <c r="D29" s="2"/>
      <c r="E29" s="2"/>
    </row>
    <row r="30" spans="1:8" x14ac:dyDescent="0.2">
      <c r="A30" s="2"/>
      <c r="B30" s="2"/>
      <c r="C30" s="2"/>
      <c r="D30" s="2"/>
      <c r="E30" s="2"/>
    </row>
    <row r="31" spans="1:8" x14ac:dyDescent="0.2">
      <c r="A31" s="2"/>
      <c r="B31" s="2"/>
      <c r="C31" s="2"/>
      <c r="D31" s="2"/>
      <c r="E31" s="2"/>
    </row>
    <row r="32" spans="1:8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27" sqref="A1:E27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388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58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75</v>
      </c>
      <c r="B12" s="433"/>
      <c r="C12" s="433"/>
      <c r="D12" s="433"/>
      <c r="E12" s="434"/>
    </row>
    <row r="13" spans="1:8" x14ac:dyDescent="0.2">
      <c r="A13" s="39" t="s">
        <v>381</v>
      </c>
      <c r="B13" s="18" t="s">
        <v>375</v>
      </c>
      <c r="C13" s="49">
        <f>'4.1.3.'!F15</f>
        <v>4500</v>
      </c>
      <c r="D13" s="12">
        <f>ROUND(C13*0.19,2)</f>
        <v>855</v>
      </c>
      <c r="E13" s="12">
        <f>C13+D13</f>
        <v>5355</v>
      </c>
      <c r="H13" s="7"/>
    </row>
    <row r="14" spans="1:8" ht="15.75" x14ac:dyDescent="0.2">
      <c r="A14" s="435" t="s">
        <v>394</v>
      </c>
      <c r="B14" s="436"/>
      <c r="C14" s="9">
        <f>SUM(C13:C13)</f>
        <v>4500</v>
      </c>
      <c r="D14" s="9">
        <f>SUM(D13:D13)</f>
        <v>855</v>
      </c>
      <c r="E14" s="9">
        <f>SUM(E13:E13)</f>
        <v>5355</v>
      </c>
      <c r="H14" s="7">
        <f t="shared" ref="H14" si="0">C14*1.19</f>
        <v>5355</v>
      </c>
    </row>
    <row r="15" spans="1:8" x14ac:dyDescent="0.2">
      <c r="A15" s="38">
        <v>4.2</v>
      </c>
      <c r="B15" s="18" t="s">
        <v>63</v>
      </c>
      <c r="C15" s="49">
        <v>0</v>
      </c>
      <c r="D15" s="12">
        <f>ROUND(C15*0.19,2)</f>
        <v>0</v>
      </c>
      <c r="E15" s="12">
        <f>C15+D15</f>
        <v>0</v>
      </c>
    </row>
    <row r="16" spans="1:8" ht="15.75" x14ac:dyDescent="0.2">
      <c r="A16" s="435" t="s">
        <v>79</v>
      </c>
      <c r="B16" s="436"/>
      <c r="C16" s="9">
        <f>C15</f>
        <v>0</v>
      </c>
      <c r="D16" s="9">
        <f t="shared" ref="D16:E16" si="1">D15</f>
        <v>0</v>
      </c>
      <c r="E16" s="9">
        <f t="shared" si="1"/>
        <v>0</v>
      </c>
      <c r="H16" s="1">
        <f>C16*1.19</f>
        <v>0</v>
      </c>
    </row>
    <row r="17" spans="1:8" ht="30" x14ac:dyDescent="0.2">
      <c r="A17" s="39" t="s">
        <v>80</v>
      </c>
      <c r="B17" s="40" t="s">
        <v>64</v>
      </c>
      <c r="C17" s="49">
        <v>0</v>
      </c>
      <c r="D17" s="12">
        <f>ROUND(C17*0.19,2)</f>
        <v>0</v>
      </c>
      <c r="E17" s="281">
        <f>C17+D17</f>
        <v>0</v>
      </c>
    </row>
    <row r="18" spans="1:8" ht="30" x14ac:dyDescent="0.2">
      <c r="A18" s="41" t="s">
        <v>81</v>
      </c>
      <c r="B18" s="33" t="s">
        <v>84</v>
      </c>
      <c r="C18" s="30">
        <v>0</v>
      </c>
      <c r="D18" s="284">
        <f t="shared" ref="D18:D20" si="2">ROUND(C18*0.19,2)</f>
        <v>0</v>
      </c>
      <c r="E18" s="283">
        <f t="shared" ref="E18:E20" si="3">C18+D18</f>
        <v>0</v>
      </c>
    </row>
    <row r="19" spans="1:8" x14ac:dyDescent="0.2">
      <c r="A19" s="42" t="s">
        <v>82</v>
      </c>
      <c r="B19" s="19" t="s">
        <v>24</v>
      </c>
      <c r="C19" s="48">
        <v>0</v>
      </c>
      <c r="D19" s="283">
        <f t="shared" si="2"/>
        <v>0</v>
      </c>
      <c r="E19" s="283">
        <f t="shared" si="3"/>
        <v>0</v>
      </c>
    </row>
    <row r="20" spans="1:8" x14ac:dyDescent="0.2">
      <c r="A20" s="42" t="s">
        <v>83</v>
      </c>
      <c r="B20" s="20" t="s">
        <v>25</v>
      </c>
      <c r="C20" s="48">
        <v>0</v>
      </c>
      <c r="D20" s="282">
        <f t="shared" si="2"/>
        <v>0</v>
      </c>
      <c r="E20" s="282">
        <f t="shared" si="3"/>
        <v>0</v>
      </c>
    </row>
    <row r="21" spans="1:8" ht="15.75" x14ac:dyDescent="0.2">
      <c r="A21" s="435" t="s">
        <v>85</v>
      </c>
      <c r="B21" s="436"/>
      <c r="C21" s="9">
        <f>SUM(C17:C20)</f>
        <v>0</v>
      </c>
      <c r="D21" s="9">
        <f t="shared" ref="D21:E21" si="4">SUM(D17:D20)</f>
        <v>0</v>
      </c>
      <c r="E21" s="9">
        <f t="shared" si="4"/>
        <v>0</v>
      </c>
      <c r="H21" s="1">
        <f>C21*1.19</f>
        <v>0</v>
      </c>
    </row>
    <row r="22" spans="1:8" ht="15.75" x14ac:dyDescent="0.2">
      <c r="A22" s="23"/>
      <c r="B22" s="24" t="s">
        <v>35</v>
      </c>
      <c r="C22" s="43">
        <f>C14+C16+C21</f>
        <v>4500</v>
      </c>
      <c r="D22" s="43">
        <f>D14+D16+D21</f>
        <v>855</v>
      </c>
      <c r="E22" s="43">
        <f>E14+E16+E21</f>
        <v>5355</v>
      </c>
    </row>
    <row r="23" spans="1:8" ht="15.75" x14ac:dyDescent="0.2">
      <c r="A23" s="10"/>
      <c r="B23" s="10"/>
      <c r="C23" s="11"/>
      <c r="D23" s="11"/>
      <c r="E23" s="11"/>
    </row>
    <row r="24" spans="1:8" ht="15.75" x14ac:dyDescent="0.2">
      <c r="A24" s="10"/>
      <c r="B24" s="10"/>
      <c r="C24" s="11"/>
      <c r="D24" s="11"/>
      <c r="E24" s="11"/>
    </row>
    <row r="25" spans="1:8" x14ac:dyDescent="0.2">
      <c r="B25" s="32"/>
      <c r="E25" s="31" t="s">
        <v>72</v>
      </c>
    </row>
    <row r="26" spans="1:8" x14ac:dyDescent="0.2">
      <c r="A26" s="8"/>
      <c r="B26" s="32"/>
      <c r="C26" s="8"/>
      <c r="D26" s="437" t="s">
        <v>105</v>
      </c>
      <c r="E26" s="438"/>
    </row>
    <row r="27" spans="1:8" x14ac:dyDescent="0.2">
      <c r="A27" s="2"/>
      <c r="B27" s="2"/>
      <c r="C27" s="2"/>
      <c r="D27" s="402"/>
      <c r="E27" s="402"/>
    </row>
    <row r="28" spans="1:8" x14ac:dyDescent="0.2">
      <c r="A28" s="2"/>
      <c r="B28" s="32"/>
      <c r="C28" s="2"/>
      <c r="D28" s="2"/>
      <c r="E28" s="2"/>
    </row>
    <row r="29" spans="1:8" x14ac:dyDescent="0.2">
      <c r="A29" s="2"/>
      <c r="B29" s="2"/>
      <c r="C29" s="2"/>
      <c r="D29" s="2"/>
      <c r="E29" s="2"/>
    </row>
    <row r="30" spans="1:8" x14ac:dyDescent="0.2">
      <c r="A30" s="2"/>
      <c r="B30" s="2"/>
      <c r="C30" s="2"/>
      <c r="D30" s="2"/>
      <c r="E30" s="2"/>
    </row>
    <row r="31" spans="1:8" x14ac:dyDescent="0.2">
      <c r="A31" s="2"/>
      <c r="B31" s="2"/>
      <c r="C31" s="2"/>
      <c r="D31" s="2"/>
      <c r="E31" s="2"/>
    </row>
    <row r="32" spans="1:8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27" sqref="A1:E27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389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382</v>
      </c>
      <c r="B12" s="433"/>
      <c r="C12" s="433"/>
      <c r="D12" s="433"/>
      <c r="E12" s="434"/>
    </row>
    <row r="13" spans="1:8" x14ac:dyDescent="0.2">
      <c r="A13" s="39" t="s">
        <v>390</v>
      </c>
      <c r="B13" s="18" t="s">
        <v>383</v>
      </c>
      <c r="C13" s="49">
        <f>'1.2.1. '!F11</f>
        <v>8740.0025299999998</v>
      </c>
      <c r="D13" s="12">
        <f>ROUND(C13*0.19,2)</f>
        <v>1660.6</v>
      </c>
      <c r="E13" s="12">
        <f>C13+D13</f>
        <v>10400.60253</v>
      </c>
      <c r="H13" s="7"/>
    </row>
    <row r="14" spans="1:8" ht="15.75" x14ac:dyDescent="0.2">
      <c r="A14" s="435" t="s">
        <v>474</v>
      </c>
      <c r="B14" s="436"/>
      <c r="C14" s="9">
        <f>SUM(C13:C13)</f>
        <v>8740.0025299999998</v>
      </c>
      <c r="D14" s="9">
        <f>SUM(D13:D13)</f>
        <v>1660.6</v>
      </c>
      <c r="E14" s="9">
        <f>SUM(E13:E13)</f>
        <v>10400.60253</v>
      </c>
      <c r="H14" s="7">
        <f t="shared" ref="H14" si="0">C14*1.19</f>
        <v>10400.603010699999</v>
      </c>
    </row>
    <row r="15" spans="1:8" x14ac:dyDescent="0.2">
      <c r="A15" s="38">
        <v>4.2</v>
      </c>
      <c r="B15" s="18" t="s">
        <v>63</v>
      </c>
      <c r="C15" s="49">
        <v>0</v>
      </c>
      <c r="D15" s="12">
        <v>0</v>
      </c>
      <c r="E15" s="12">
        <v>0</v>
      </c>
    </row>
    <row r="16" spans="1:8" ht="15.75" x14ac:dyDescent="0.2">
      <c r="A16" s="435" t="s">
        <v>79</v>
      </c>
      <c r="B16" s="436"/>
      <c r="C16" s="9">
        <v>0</v>
      </c>
      <c r="D16" s="9">
        <v>0</v>
      </c>
      <c r="E16" s="9">
        <v>0</v>
      </c>
      <c r="H16" s="1">
        <f>C16*1.19</f>
        <v>0</v>
      </c>
    </row>
    <row r="17" spans="1:8" ht="30" x14ac:dyDescent="0.2">
      <c r="A17" s="39" t="s">
        <v>80</v>
      </c>
      <c r="B17" s="40" t="s">
        <v>64</v>
      </c>
      <c r="C17" s="49">
        <v>0</v>
      </c>
      <c r="D17" s="49">
        <v>0</v>
      </c>
      <c r="E17" s="49">
        <v>0</v>
      </c>
    </row>
    <row r="18" spans="1:8" ht="30" x14ac:dyDescent="0.2">
      <c r="A18" s="41" t="s">
        <v>81</v>
      </c>
      <c r="B18" s="33" t="s">
        <v>84</v>
      </c>
      <c r="C18" s="30">
        <v>0</v>
      </c>
      <c r="D18" s="30">
        <v>0</v>
      </c>
      <c r="E18" s="30">
        <v>0</v>
      </c>
    </row>
    <row r="19" spans="1:8" x14ac:dyDescent="0.2">
      <c r="A19" s="42" t="s">
        <v>82</v>
      </c>
      <c r="B19" s="19" t="s">
        <v>24</v>
      </c>
      <c r="C19" s="48">
        <v>0</v>
      </c>
      <c r="D19" s="48">
        <v>0</v>
      </c>
      <c r="E19" s="48">
        <v>0</v>
      </c>
    </row>
    <row r="20" spans="1:8" x14ac:dyDescent="0.2">
      <c r="A20" s="42" t="s">
        <v>83</v>
      </c>
      <c r="B20" s="20" t="s">
        <v>25</v>
      </c>
      <c r="C20" s="48">
        <v>0</v>
      </c>
      <c r="D20" s="48">
        <v>0</v>
      </c>
      <c r="E20" s="48">
        <v>0</v>
      </c>
    </row>
    <row r="21" spans="1:8" ht="15.75" x14ac:dyDescent="0.2">
      <c r="A21" s="435" t="s">
        <v>85</v>
      </c>
      <c r="B21" s="436"/>
      <c r="C21" s="9">
        <f>SUM(C17:C20)</f>
        <v>0</v>
      </c>
      <c r="D21" s="9">
        <f t="shared" ref="D21:E21" si="1">SUM(D17:D20)</f>
        <v>0</v>
      </c>
      <c r="E21" s="9">
        <f t="shared" si="1"/>
        <v>0</v>
      </c>
      <c r="H21" s="1">
        <f>C21*1.19</f>
        <v>0</v>
      </c>
    </row>
    <row r="22" spans="1:8" ht="15.75" x14ac:dyDescent="0.2">
      <c r="A22" s="23"/>
      <c r="B22" s="24" t="s">
        <v>35</v>
      </c>
      <c r="C22" s="43">
        <f>C14+C16+C21</f>
        <v>8740.0025299999998</v>
      </c>
      <c r="D22" s="43">
        <f>D14+D16+D21</f>
        <v>1660.6</v>
      </c>
      <c r="E22" s="43">
        <f>E14+E16+E21</f>
        <v>10400.60253</v>
      </c>
    </row>
    <row r="23" spans="1:8" ht="15.75" x14ac:dyDescent="0.2">
      <c r="A23" s="10"/>
      <c r="B23" s="10"/>
      <c r="C23" s="11"/>
      <c r="D23" s="11"/>
      <c r="E23" s="11"/>
    </row>
    <row r="24" spans="1:8" ht="15.75" x14ac:dyDescent="0.2">
      <c r="A24" s="10"/>
      <c r="B24" s="10"/>
      <c r="C24" s="11"/>
      <c r="D24" s="11"/>
      <c r="E24" s="11"/>
    </row>
    <row r="25" spans="1:8" x14ac:dyDescent="0.2">
      <c r="B25" s="32"/>
      <c r="E25" s="31" t="s">
        <v>72</v>
      </c>
    </row>
    <row r="26" spans="1:8" x14ac:dyDescent="0.2">
      <c r="A26" s="8"/>
      <c r="B26" s="32"/>
      <c r="C26" s="8"/>
      <c r="D26" s="428" t="s">
        <v>105</v>
      </c>
      <c r="E26" s="429"/>
    </row>
    <row r="27" spans="1:8" x14ac:dyDescent="0.2">
      <c r="A27" s="2"/>
      <c r="B27" s="2"/>
      <c r="C27" s="2"/>
      <c r="D27" s="402"/>
      <c r="E27" s="402"/>
    </row>
    <row r="28" spans="1:8" x14ac:dyDescent="0.2">
      <c r="A28" s="2"/>
      <c r="B28" s="32"/>
      <c r="C28" s="2"/>
      <c r="D28" s="2"/>
      <c r="E28" s="2"/>
    </row>
    <row r="29" spans="1:8" x14ac:dyDescent="0.2">
      <c r="A29" s="2"/>
      <c r="B29" s="2"/>
      <c r="C29" s="2"/>
      <c r="D29" s="2"/>
      <c r="E29" s="2"/>
    </row>
    <row r="30" spans="1:8" x14ac:dyDescent="0.2">
      <c r="A30" s="2"/>
      <c r="B30" s="2"/>
      <c r="C30" s="2"/>
      <c r="D30" s="2"/>
      <c r="E30" s="2"/>
    </row>
    <row r="31" spans="1:8" x14ac:dyDescent="0.2">
      <c r="A31" s="2"/>
      <c r="B31" s="2"/>
      <c r="C31" s="2"/>
      <c r="D31" s="2"/>
      <c r="E31" s="2"/>
    </row>
    <row r="32" spans="1:8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27" sqref="A1:E27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405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382</v>
      </c>
      <c r="B12" s="433"/>
      <c r="C12" s="433"/>
      <c r="D12" s="433"/>
      <c r="E12" s="434"/>
    </row>
    <row r="13" spans="1:8" x14ac:dyDescent="0.2">
      <c r="A13" s="39" t="s">
        <v>406</v>
      </c>
      <c r="B13" s="18" t="s">
        <v>407</v>
      </c>
      <c r="C13" s="49">
        <f>'1.2.2. '!F17</f>
        <v>10170</v>
      </c>
      <c r="D13" s="12">
        <f>ROUND(C13*0.19,2)</f>
        <v>1932.3</v>
      </c>
      <c r="E13" s="12">
        <f>C13+D13</f>
        <v>12102.3</v>
      </c>
      <c r="H13" s="7"/>
    </row>
    <row r="14" spans="1:8" ht="15.75" x14ac:dyDescent="0.2">
      <c r="A14" s="435" t="s">
        <v>469</v>
      </c>
      <c r="B14" s="436"/>
      <c r="C14" s="9">
        <f>SUM(C13:C13)</f>
        <v>10170</v>
      </c>
      <c r="D14" s="9">
        <f>SUM(D13:D13)</f>
        <v>1932.3</v>
      </c>
      <c r="E14" s="9">
        <f>SUM(E13:E13)</f>
        <v>12102.3</v>
      </c>
      <c r="H14" s="7">
        <f t="shared" ref="H14" si="0">C14*1.19</f>
        <v>12102.3</v>
      </c>
    </row>
    <row r="15" spans="1:8" x14ac:dyDescent="0.2">
      <c r="A15" s="38">
        <v>4.2</v>
      </c>
      <c r="B15" s="18" t="s">
        <v>63</v>
      </c>
      <c r="C15" s="49">
        <v>0</v>
      </c>
      <c r="D15" s="49">
        <v>0</v>
      </c>
      <c r="E15" s="49">
        <v>0</v>
      </c>
    </row>
    <row r="16" spans="1:8" ht="15.75" x14ac:dyDescent="0.2">
      <c r="A16" s="435" t="s">
        <v>79</v>
      </c>
      <c r="B16" s="436"/>
      <c r="C16" s="9">
        <f>C15</f>
        <v>0</v>
      </c>
      <c r="D16" s="9">
        <f t="shared" ref="D16:E16" si="1">D15</f>
        <v>0</v>
      </c>
      <c r="E16" s="9">
        <f t="shared" si="1"/>
        <v>0</v>
      </c>
      <c r="H16" s="1">
        <f>C16*1.19</f>
        <v>0</v>
      </c>
    </row>
    <row r="17" spans="1:8" ht="30" x14ac:dyDescent="0.2">
      <c r="A17" s="39" t="s">
        <v>80</v>
      </c>
      <c r="B17" s="40" t="s">
        <v>64</v>
      </c>
      <c r="C17" s="49">
        <v>0</v>
      </c>
      <c r="D17" s="49">
        <v>0</v>
      </c>
      <c r="E17" s="49">
        <v>0</v>
      </c>
    </row>
    <row r="18" spans="1:8" ht="30" x14ac:dyDescent="0.2">
      <c r="A18" s="41" t="s">
        <v>81</v>
      </c>
      <c r="B18" s="33" t="s">
        <v>84</v>
      </c>
      <c r="C18" s="30">
        <v>0</v>
      </c>
      <c r="D18" s="30">
        <v>0</v>
      </c>
      <c r="E18" s="30">
        <v>0</v>
      </c>
    </row>
    <row r="19" spans="1:8" x14ac:dyDescent="0.2">
      <c r="A19" s="42" t="s">
        <v>82</v>
      </c>
      <c r="B19" s="19" t="s">
        <v>24</v>
      </c>
      <c r="C19" s="48">
        <v>0</v>
      </c>
      <c r="D19" s="48">
        <v>0</v>
      </c>
      <c r="E19" s="48">
        <v>0</v>
      </c>
    </row>
    <row r="20" spans="1:8" x14ac:dyDescent="0.2">
      <c r="A20" s="42" t="s">
        <v>83</v>
      </c>
      <c r="B20" s="20" t="s">
        <v>25</v>
      </c>
      <c r="C20" s="48">
        <v>0</v>
      </c>
      <c r="D20" s="48">
        <v>0</v>
      </c>
      <c r="E20" s="48">
        <v>0</v>
      </c>
    </row>
    <row r="21" spans="1:8" ht="15.75" x14ac:dyDescent="0.2">
      <c r="A21" s="435" t="s">
        <v>85</v>
      </c>
      <c r="B21" s="436"/>
      <c r="C21" s="9">
        <f>SUM(C17:C20)</f>
        <v>0</v>
      </c>
      <c r="D21" s="9">
        <f t="shared" ref="D21:E21" si="2">SUM(D17:D20)</f>
        <v>0</v>
      </c>
      <c r="E21" s="9">
        <f t="shared" si="2"/>
        <v>0</v>
      </c>
      <c r="H21" s="1">
        <f>C21*1.19</f>
        <v>0</v>
      </c>
    </row>
    <row r="22" spans="1:8" ht="15.75" x14ac:dyDescent="0.2">
      <c r="A22" s="23"/>
      <c r="B22" s="24" t="s">
        <v>35</v>
      </c>
      <c r="C22" s="43">
        <f>C14+C16+C21</f>
        <v>10170</v>
      </c>
      <c r="D22" s="43">
        <f>D14+D16+D21</f>
        <v>1932.3</v>
      </c>
      <c r="E22" s="43">
        <f>E14+E16+E21</f>
        <v>12102.3</v>
      </c>
    </row>
    <row r="23" spans="1:8" ht="15.75" x14ac:dyDescent="0.2">
      <c r="A23" s="10"/>
      <c r="B23" s="10"/>
      <c r="C23" s="11"/>
      <c r="D23" s="11"/>
      <c r="E23" s="11"/>
    </row>
    <row r="24" spans="1:8" ht="15.75" x14ac:dyDescent="0.2">
      <c r="A24" s="10"/>
      <c r="B24" s="10"/>
      <c r="C24" s="11"/>
      <c r="D24" s="11"/>
      <c r="E24" s="11"/>
    </row>
    <row r="25" spans="1:8" x14ac:dyDescent="0.2">
      <c r="B25" s="32"/>
      <c r="E25" s="31" t="s">
        <v>72</v>
      </c>
    </row>
    <row r="26" spans="1:8" x14ac:dyDescent="0.2">
      <c r="A26" s="8"/>
      <c r="B26" s="32"/>
      <c r="C26" s="8"/>
      <c r="D26" s="437" t="s">
        <v>105</v>
      </c>
      <c r="E26" s="438"/>
    </row>
    <row r="27" spans="1:8" x14ac:dyDescent="0.2">
      <c r="A27" s="2"/>
      <c r="B27" s="2"/>
      <c r="C27" s="2"/>
      <c r="D27" s="402"/>
      <c r="E27" s="402"/>
    </row>
    <row r="28" spans="1:8" x14ac:dyDescent="0.2">
      <c r="A28" s="2"/>
      <c r="B28" s="32"/>
      <c r="C28" s="2"/>
      <c r="D28" s="2"/>
      <c r="E28" s="2"/>
    </row>
    <row r="29" spans="1:8" x14ac:dyDescent="0.2">
      <c r="A29" s="2"/>
      <c r="B29" s="2"/>
      <c r="C29" s="2"/>
      <c r="D29" s="2"/>
      <c r="E29" s="2"/>
    </row>
    <row r="30" spans="1:8" x14ac:dyDescent="0.2">
      <c r="A30" s="2"/>
      <c r="B30" s="2"/>
      <c r="C30" s="2"/>
      <c r="D30" s="2"/>
      <c r="E30" s="2"/>
    </row>
    <row r="31" spans="1:8" x14ac:dyDescent="0.2">
      <c r="A31" s="2"/>
      <c r="B31" s="2"/>
      <c r="C31" s="2"/>
      <c r="D31" s="2"/>
      <c r="E31" s="2"/>
    </row>
    <row r="32" spans="1:8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26" sqref="A1:E26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471</v>
      </c>
      <c r="B6" s="430"/>
      <c r="C6" s="430"/>
      <c r="D6" s="430"/>
      <c r="E6" s="430"/>
      <c r="H6" s="8" t="s">
        <v>34</v>
      </c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382</v>
      </c>
      <c r="B12" s="433"/>
      <c r="C12" s="433"/>
      <c r="D12" s="433"/>
      <c r="E12" s="434"/>
    </row>
    <row r="13" spans="1:8" x14ac:dyDescent="0.2">
      <c r="A13" s="39" t="s">
        <v>472</v>
      </c>
      <c r="B13" s="18" t="s">
        <v>470</v>
      </c>
      <c r="C13" s="49">
        <f>'1.2.3. '!F42-'1.2.3. '!F41</f>
        <v>30126</v>
      </c>
      <c r="D13" s="12">
        <f>ROUND(C13*0.19,2)</f>
        <v>5723.94</v>
      </c>
      <c r="E13" s="12">
        <f>C13+D13</f>
        <v>35849.94</v>
      </c>
      <c r="H13" s="7">
        <f>C13*1.19</f>
        <v>35849.939999999995</v>
      </c>
    </row>
    <row r="14" spans="1:8" ht="15.75" x14ac:dyDescent="0.2">
      <c r="A14" s="435" t="s">
        <v>473</v>
      </c>
      <c r="B14" s="436"/>
      <c r="C14" s="9">
        <f>SUM(C13:C13)</f>
        <v>30126</v>
      </c>
      <c r="D14" s="9">
        <f>SUM(D13:D13)</f>
        <v>5723.94</v>
      </c>
      <c r="E14" s="9">
        <f>SUM(E13:E13)</f>
        <v>35849.94</v>
      </c>
      <c r="H14" s="7">
        <f t="shared" ref="H14" si="0">C14*1.19</f>
        <v>35849.939999999995</v>
      </c>
    </row>
    <row r="15" spans="1:8" x14ac:dyDescent="0.2">
      <c r="A15" s="38">
        <v>4.2</v>
      </c>
      <c r="B15" s="18" t="s">
        <v>63</v>
      </c>
      <c r="C15" s="49">
        <v>0</v>
      </c>
      <c r="D15" s="12">
        <v>0</v>
      </c>
      <c r="E15" s="12">
        <v>0</v>
      </c>
    </row>
    <row r="16" spans="1:8" ht="15.75" x14ac:dyDescent="0.2">
      <c r="A16" s="435" t="s">
        <v>79</v>
      </c>
      <c r="B16" s="436"/>
      <c r="C16" s="9">
        <f>C15</f>
        <v>0</v>
      </c>
      <c r="D16" s="9">
        <f t="shared" ref="D16:E16" si="1">D15</f>
        <v>0</v>
      </c>
      <c r="E16" s="9">
        <f t="shared" si="1"/>
        <v>0</v>
      </c>
      <c r="H16" s="1">
        <f>C16*1.19</f>
        <v>0</v>
      </c>
    </row>
    <row r="17" spans="1:8" ht="30" x14ac:dyDescent="0.2">
      <c r="A17" s="39" t="s">
        <v>80</v>
      </c>
      <c r="B17" s="40" t="s">
        <v>64</v>
      </c>
      <c r="C17" s="49">
        <v>0</v>
      </c>
      <c r="D17" s="14">
        <f t="shared" ref="D17:D20" si="2">ROUND(C17*0.19,2)</f>
        <v>0</v>
      </c>
      <c r="E17" s="14">
        <f t="shared" ref="E17:E20" si="3">C17+D17</f>
        <v>0</v>
      </c>
    </row>
    <row r="18" spans="1:8" ht="30" x14ac:dyDescent="0.2">
      <c r="A18" s="41" t="s">
        <v>81</v>
      </c>
      <c r="B18" s="33" t="s">
        <v>84</v>
      </c>
      <c r="C18" s="30">
        <v>0</v>
      </c>
      <c r="D18" s="14">
        <f t="shared" si="2"/>
        <v>0</v>
      </c>
      <c r="E18" s="14">
        <f t="shared" si="3"/>
        <v>0</v>
      </c>
    </row>
    <row r="19" spans="1:8" x14ac:dyDescent="0.2">
      <c r="A19" s="42" t="s">
        <v>82</v>
      </c>
      <c r="B19" s="19" t="s">
        <v>24</v>
      </c>
      <c r="C19" s="48">
        <f>'1.2.3. '!F41</f>
        <v>2159</v>
      </c>
      <c r="D19" s="14">
        <f>ROUND(C19*0.19,2)</f>
        <v>410.21</v>
      </c>
      <c r="E19" s="14">
        <f>C19+D19</f>
        <v>2569.21</v>
      </c>
    </row>
    <row r="20" spans="1:8" x14ac:dyDescent="0.2">
      <c r="A20" s="42" t="s">
        <v>83</v>
      </c>
      <c r="B20" s="20" t="s">
        <v>25</v>
      </c>
      <c r="C20" s="48">
        <v>0</v>
      </c>
      <c r="D20" s="14">
        <f t="shared" si="2"/>
        <v>0</v>
      </c>
      <c r="E20" s="14">
        <f t="shared" si="3"/>
        <v>0</v>
      </c>
    </row>
    <row r="21" spans="1:8" ht="15.75" x14ac:dyDescent="0.2">
      <c r="A21" s="435" t="s">
        <v>85</v>
      </c>
      <c r="B21" s="436"/>
      <c r="C21" s="9">
        <f>SUM(C17:C20)</f>
        <v>2159</v>
      </c>
      <c r="D21" s="9">
        <f t="shared" ref="D21:E21" si="4">SUM(D17:D20)</f>
        <v>410.21</v>
      </c>
      <c r="E21" s="9">
        <f t="shared" si="4"/>
        <v>2569.21</v>
      </c>
      <c r="H21" s="1">
        <f>C21*1.19</f>
        <v>2569.21</v>
      </c>
    </row>
    <row r="22" spans="1:8" ht="15.75" x14ac:dyDescent="0.2">
      <c r="A22" s="23"/>
      <c r="B22" s="24" t="s">
        <v>35</v>
      </c>
      <c r="C22" s="43">
        <f>C14+C16+C21</f>
        <v>32285</v>
      </c>
      <c r="D22" s="43">
        <f>D14+D16+D21</f>
        <v>6134.15</v>
      </c>
      <c r="E22" s="43">
        <f>E14+E16+E21</f>
        <v>38419.15</v>
      </c>
    </row>
    <row r="23" spans="1:8" ht="15.75" x14ac:dyDescent="0.2">
      <c r="A23" s="10"/>
      <c r="B23" s="10"/>
      <c r="C23" s="11"/>
      <c r="D23" s="11"/>
      <c r="E23" s="11"/>
    </row>
    <row r="24" spans="1:8" ht="15.75" x14ac:dyDescent="0.2">
      <c r="A24" s="10"/>
      <c r="B24" s="10"/>
      <c r="C24" s="11"/>
      <c r="D24" s="11"/>
      <c r="E24" s="11"/>
    </row>
    <row r="25" spans="1:8" x14ac:dyDescent="0.2">
      <c r="B25" s="32"/>
      <c r="E25" s="31" t="s">
        <v>72</v>
      </c>
    </row>
    <row r="26" spans="1:8" x14ac:dyDescent="0.2">
      <c r="A26" s="8"/>
      <c r="B26" s="32"/>
      <c r="C26" s="8"/>
      <c r="D26" s="437" t="s">
        <v>105</v>
      </c>
      <c r="E26" s="438"/>
    </row>
    <row r="27" spans="1:8" x14ac:dyDescent="0.2">
      <c r="A27" s="2"/>
      <c r="B27" s="2"/>
      <c r="C27" s="2"/>
      <c r="D27" s="402"/>
      <c r="E27" s="402"/>
    </row>
    <row r="28" spans="1:8" x14ac:dyDescent="0.2">
      <c r="A28" s="2"/>
      <c r="B28" s="32"/>
      <c r="C28" s="2"/>
      <c r="D28" s="2"/>
      <c r="E28" s="2"/>
    </row>
    <row r="29" spans="1:8" x14ac:dyDescent="0.2">
      <c r="A29" s="2"/>
      <c r="B29" s="2"/>
      <c r="C29" s="2"/>
      <c r="D29" s="2"/>
      <c r="E29" s="2"/>
    </row>
    <row r="30" spans="1:8" x14ac:dyDescent="0.2">
      <c r="A30" s="2"/>
      <c r="B30" s="2"/>
      <c r="C30" s="2"/>
      <c r="D30" s="2"/>
      <c r="E30" s="2"/>
    </row>
    <row r="31" spans="1:8" x14ac:dyDescent="0.2">
      <c r="A31" s="2"/>
      <c r="B31" s="2"/>
      <c r="C31" s="2"/>
      <c r="D31" s="2"/>
      <c r="E31" s="2"/>
    </row>
    <row r="32" spans="1:8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G5" sqref="G5:I29"/>
    </sheetView>
  </sheetViews>
  <sheetFormatPr defaultRowHeight="15" x14ac:dyDescent="0.2"/>
  <cols>
    <col min="1" max="1" width="7.85546875" style="1" bestFit="1" customWidth="1"/>
    <col min="2" max="2" width="58.42578125" style="1" customWidth="1"/>
    <col min="3" max="5" width="15.7109375" style="1" customWidth="1"/>
    <col min="6" max="7" width="9.140625" style="1"/>
    <col min="8" max="8" width="11.85546875" style="1" bestFit="1" customWidth="1"/>
    <col min="9" max="16384" width="9.140625" style="1"/>
  </cols>
  <sheetData>
    <row r="1" spans="1:8" ht="15.75" x14ac:dyDescent="0.2">
      <c r="A1" s="413" t="s">
        <v>10</v>
      </c>
      <c r="B1" s="413"/>
      <c r="C1" s="8"/>
      <c r="D1" s="8"/>
      <c r="E1" s="29" t="s">
        <v>73</v>
      </c>
    </row>
    <row r="2" spans="1:8" x14ac:dyDescent="0.2">
      <c r="A2" s="412" t="s">
        <v>104</v>
      </c>
      <c r="B2" s="413"/>
      <c r="C2" s="8"/>
      <c r="D2" s="8"/>
      <c r="E2" s="31" t="s">
        <v>37</v>
      </c>
    </row>
    <row r="3" spans="1:8" x14ac:dyDescent="0.2">
      <c r="A3" s="413"/>
      <c r="B3" s="413"/>
      <c r="C3" s="8"/>
      <c r="D3" s="8"/>
      <c r="E3" s="8"/>
    </row>
    <row r="4" spans="1:8" x14ac:dyDescent="0.2">
      <c r="A4" s="6"/>
      <c r="B4" s="6"/>
    </row>
    <row r="5" spans="1:8" ht="18" x14ac:dyDescent="0.2">
      <c r="A5" s="411" t="s">
        <v>384</v>
      </c>
      <c r="B5" s="411"/>
      <c r="C5" s="411"/>
      <c r="D5" s="411"/>
      <c r="E5" s="411"/>
    </row>
    <row r="6" spans="1:8" ht="18" x14ac:dyDescent="0.2">
      <c r="A6" s="430" t="s">
        <v>429</v>
      </c>
      <c r="B6" s="430"/>
      <c r="C6" s="430"/>
      <c r="D6" s="430"/>
      <c r="E6" s="430"/>
      <c r="H6" s="8"/>
    </row>
    <row r="7" spans="1:8" x14ac:dyDescent="0.2">
      <c r="A7" s="5"/>
      <c r="B7" s="5"/>
      <c r="C7" s="5"/>
      <c r="D7" s="5"/>
      <c r="E7" s="5"/>
    </row>
    <row r="8" spans="1:8" x14ac:dyDescent="0.2">
      <c r="B8" s="34"/>
      <c r="C8" s="35"/>
      <c r="D8" s="25"/>
      <c r="E8" s="26"/>
    </row>
    <row r="9" spans="1:8" ht="25.5" customHeight="1" x14ac:dyDescent="0.2">
      <c r="A9" s="431" t="s">
        <v>0</v>
      </c>
      <c r="B9" s="409" t="s">
        <v>11</v>
      </c>
      <c r="C9" s="28" t="s">
        <v>74</v>
      </c>
      <c r="D9" s="16" t="s">
        <v>1</v>
      </c>
      <c r="E9" s="240" t="s">
        <v>40</v>
      </c>
      <c r="F9" s="3"/>
    </row>
    <row r="10" spans="1:8" x14ac:dyDescent="0.2">
      <c r="A10" s="431"/>
      <c r="B10" s="409"/>
      <c r="C10" s="16" t="s">
        <v>41</v>
      </c>
      <c r="D10" s="16" t="s">
        <v>41</v>
      </c>
      <c r="E10" s="16" t="s">
        <v>41</v>
      </c>
      <c r="F10" s="2"/>
    </row>
    <row r="11" spans="1:8" x14ac:dyDescent="0.2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8" ht="15.75" x14ac:dyDescent="0.2">
      <c r="A12" s="432" t="s">
        <v>382</v>
      </c>
      <c r="B12" s="433"/>
      <c r="C12" s="433"/>
      <c r="D12" s="433"/>
      <c r="E12" s="434"/>
    </row>
    <row r="13" spans="1:8" x14ac:dyDescent="0.2">
      <c r="A13" s="39" t="s">
        <v>430</v>
      </c>
      <c r="B13" s="18" t="s">
        <v>431</v>
      </c>
      <c r="C13" s="49">
        <f>'1.3.'!F13</f>
        <v>630</v>
      </c>
      <c r="D13" s="12">
        <f>ROUND(C13*0.19,2)</f>
        <v>119.7</v>
      </c>
      <c r="E13" s="12">
        <f>C13+D13</f>
        <v>749.7</v>
      </c>
      <c r="H13" s="7"/>
    </row>
    <row r="14" spans="1:8" ht="15.75" x14ac:dyDescent="0.2">
      <c r="A14" s="435" t="s">
        <v>468</v>
      </c>
      <c r="B14" s="436"/>
      <c r="C14" s="9">
        <f>SUM(C13:C13)</f>
        <v>630</v>
      </c>
      <c r="D14" s="9">
        <f>SUM(D13:D13)</f>
        <v>119.7</v>
      </c>
      <c r="E14" s="9">
        <f>SUM(E13:E13)</f>
        <v>749.7</v>
      </c>
      <c r="H14" s="7"/>
    </row>
    <row r="15" spans="1:8" x14ac:dyDescent="0.2">
      <c r="A15" s="38">
        <v>4.2</v>
      </c>
      <c r="B15" s="18" t="s">
        <v>63</v>
      </c>
      <c r="C15" s="49">
        <v>0</v>
      </c>
      <c r="D15" s="49">
        <v>0</v>
      </c>
      <c r="E15" s="49">
        <v>0</v>
      </c>
    </row>
    <row r="16" spans="1:8" ht="15.75" x14ac:dyDescent="0.2">
      <c r="A16" s="435" t="s">
        <v>79</v>
      </c>
      <c r="B16" s="436"/>
      <c r="C16" s="9">
        <f>C15</f>
        <v>0</v>
      </c>
      <c r="D16" s="9">
        <f t="shared" ref="D16:E16" si="0">D15</f>
        <v>0</v>
      </c>
      <c r="E16" s="9">
        <f t="shared" si="0"/>
        <v>0</v>
      </c>
    </row>
    <row r="17" spans="1:5" ht="30" x14ac:dyDescent="0.2">
      <c r="A17" s="39" t="s">
        <v>80</v>
      </c>
      <c r="B17" s="40" t="s">
        <v>64</v>
      </c>
      <c r="C17" s="49">
        <v>0</v>
      </c>
      <c r="D17" s="49">
        <v>0</v>
      </c>
      <c r="E17" s="49">
        <v>0</v>
      </c>
    </row>
    <row r="18" spans="1:5" ht="30" x14ac:dyDescent="0.2">
      <c r="A18" s="41" t="s">
        <v>81</v>
      </c>
      <c r="B18" s="33" t="s">
        <v>84</v>
      </c>
      <c r="C18" s="30">
        <v>0</v>
      </c>
      <c r="D18" s="30">
        <v>0</v>
      </c>
      <c r="E18" s="30">
        <v>0</v>
      </c>
    </row>
    <row r="19" spans="1:5" x14ac:dyDescent="0.2">
      <c r="A19" s="42" t="s">
        <v>82</v>
      </c>
      <c r="B19" s="19" t="s">
        <v>24</v>
      </c>
      <c r="C19" s="48">
        <v>0</v>
      </c>
      <c r="D19" s="48">
        <v>0</v>
      </c>
      <c r="E19" s="48">
        <v>0</v>
      </c>
    </row>
    <row r="20" spans="1:5" x14ac:dyDescent="0.2">
      <c r="A20" s="42" t="s">
        <v>83</v>
      </c>
      <c r="B20" s="20" t="s">
        <v>25</v>
      </c>
      <c r="C20" s="48">
        <v>0</v>
      </c>
      <c r="D20" s="48">
        <v>0</v>
      </c>
      <c r="E20" s="48">
        <v>0</v>
      </c>
    </row>
    <row r="21" spans="1:5" ht="15.75" x14ac:dyDescent="0.2">
      <c r="A21" s="435" t="s">
        <v>85</v>
      </c>
      <c r="B21" s="436"/>
      <c r="C21" s="9">
        <f>SUM(C17:C20)</f>
        <v>0</v>
      </c>
      <c r="D21" s="9">
        <f t="shared" ref="D21:E21" si="1">SUM(D17:D20)</f>
        <v>0</v>
      </c>
      <c r="E21" s="9">
        <f t="shared" si="1"/>
        <v>0</v>
      </c>
    </row>
    <row r="22" spans="1:5" ht="15.75" x14ac:dyDescent="0.2">
      <c r="A22" s="23"/>
      <c r="B22" s="24" t="s">
        <v>35</v>
      </c>
      <c r="C22" s="43">
        <f>C14+C16+C21</f>
        <v>630</v>
      </c>
      <c r="D22" s="43">
        <f>D14+D16+D21</f>
        <v>119.7</v>
      </c>
      <c r="E22" s="43">
        <f>E14+E16+E21</f>
        <v>749.7</v>
      </c>
    </row>
    <row r="23" spans="1:5" ht="15.75" x14ac:dyDescent="0.2">
      <c r="A23" s="10"/>
      <c r="B23" s="10"/>
      <c r="C23" s="11"/>
      <c r="D23" s="11"/>
      <c r="E23" s="11"/>
    </row>
    <row r="24" spans="1:5" ht="15.75" x14ac:dyDescent="0.2">
      <c r="A24" s="10"/>
      <c r="B24" s="10"/>
      <c r="C24" s="11"/>
      <c r="D24" s="11"/>
      <c r="E24" s="11"/>
    </row>
    <row r="25" spans="1:5" x14ac:dyDescent="0.2">
      <c r="B25" s="32"/>
      <c r="E25" s="31" t="s">
        <v>72</v>
      </c>
    </row>
    <row r="26" spans="1:5" x14ac:dyDescent="0.2">
      <c r="A26" s="8"/>
      <c r="B26" s="32"/>
      <c r="C26" s="8"/>
      <c r="D26" s="437" t="s">
        <v>105</v>
      </c>
      <c r="E26" s="438"/>
    </row>
    <row r="27" spans="1:5" x14ac:dyDescent="0.2">
      <c r="A27" s="2"/>
      <c r="B27" s="2"/>
      <c r="C27" s="2"/>
      <c r="D27" s="402"/>
      <c r="E27" s="402"/>
    </row>
    <row r="28" spans="1:5" x14ac:dyDescent="0.2">
      <c r="A28" s="2"/>
      <c r="B28" s="3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ht="90" x14ac:dyDescent="0.2">
      <c r="A33" s="44" t="s">
        <v>86</v>
      </c>
      <c r="B33" s="45" t="s">
        <v>87</v>
      </c>
      <c r="C33" s="45"/>
      <c r="D33" s="45"/>
      <c r="E33" s="45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</sheetData>
  <mergeCells count="13">
    <mergeCell ref="D27:E27"/>
    <mergeCell ref="A1:B1"/>
    <mergeCell ref="A2:B2"/>
    <mergeCell ref="A3:B3"/>
    <mergeCell ref="A5:E5"/>
    <mergeCell ref="A6:E6"/>
    <mergeCell ref="A9:A10"/>
    <mergeCell ref="B9:B10"/>
    <mergeCell ref="A12:E12"/>
    <mergeCell ref="A14:B14"/>
    <mergeCell ref="A16:B16"/>
    <mergeCell ref="A21:B21"/>
    <mergeCell ref="D26:E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23</vt:i4>
      </vt:variant>
      <vt:variant>
        <vt:lpstr>Zone denumite</vt:lpstr>
      </vt:variant>
      <vt:variant>
        <vt:i4>21</vt:i4>
      </vt:variant>
    </vt:vector>
  </HeadingPairs>
  <TitlesOfParts>
    <vt:vector size="44" baseType="lpstr">
      <vt:lpstr>DG cu surse de fin</vt:lpstr>
      <vt:lpstr>DG lei</vt:lpstr>
      <vt:lpstr>D01</vt:lpstr>
      <vt:lpstr>D02</vt:lpstr>
      <vt:lpstr>D03</vt:lpstr>
      <vt:lpstr>D04</vt:lpstr>
      <vt:lpstr>D05</vt:lpstr>
      <vt:lpstr>D06</vt:lpstr>
      <vt:lpstr>D07</vt:lpstr>
      <vt:lpstr>D08</vt:lpstr>
      <vt:lpstr>D09</vt:lpstr>
      <vt:lpstr>1.2.1. </vt:lpstr>
      <vt:lpstr>1.2.2. </vt:lpstr>
      <vt:lpstr>1.2.3. </vt:lpstr>
      <vt:lpstr>1.3.</vt:lpstr>
      <vt:lpstr>2.1</vt:lpstr>
      <vt:lpstr>2.2</vt:lpstr>
      <vt:lpstr>4.1.1.</vt:lpstr>
      <vt:lpstr>4.1.2. </vt:lpstr>
      <vt:lpstr>4.1.3.</vt:lpstr>
      <vt:lpstr>4.2. </vt:lpstr>
      <vt:lpstr> 4.3.</vt:lpstr>
      <vt:lpstr> 4.5.</vt:lpstr>
      <vt:lpstr>' 4.3.'!Zona_de_imprimat</vt:lpstr>
      <vt:lpstr>'1.2.1. '!Zona_de_imprimat</vt:lpstr>
      <vt:lpstr>'1.2.2. '!Zona_de_imprimat</vt:lpstr>
      <vt:lpstr>'1.2.3. '!Zona_de_imprimat</vt:lpstr>
      <vt:lpstr>'1.3.'!Zona_de_imprimat</vt:lpstr>
      <vt:lpstr>'2.1'!Zona_de_imprimat</vt:lpstr>
      <vt:lpstr>'2.2'!Zona_de_imprimat</vt:lpstr>
      <vt:lpstr>'4.1.1.'!Zona_de_imprimat</vt:lpstr>
      <vt:lpstr>'4.1.2. '!Zona_de_imprimat</vt:lpstr>
      <vt:lpstr>'4.1.3.'!Zona_de_imprimat</vt:lpstr>
      <vt:lpstr>'4.2. '!Zona_de_imprimat</vt:lpstr>
      <vt:lpstr>'D01'!Zona_de_imprimat</vt:lpstr>
      <vt:lpstr>'D02'!Zona_de_imprimat</vt:lpstr>
      <vt:lpstr>'D03'!Zona_de_imprimat</vt:lpstr>
      <vt:lpstr>'D04'!Zona_de_imprimat</vt:lpstr>
      <vt:lpstr>'D05'!Zona_de_imprimat</vt:lpstr>
      <vt:lpstr>'D06'!Zona_de_imprimat</vt:lpstr>
      <vt:lpstr>'D07'!Zona_de_imprimat</vt:lpstr>
      <vt:lpstr>'D08'!Zona_de_imprimat</vt:lpstr>
      <vt:lpstr>'D09'!Zona_de_imprimat</vt:lpstr>
      <vt:lpstr>'DG lei'!Zona_de_imprimat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</dc:creator>
  <cp:lastModifiedBy>Constantin Pop</cp:lastModifiedBy>
  <cp:lastPrinted>2019-12-05T06:57:25Z</cp:lastPrinted>
  <dcterms:created xsi:type="dcterms:W3CDTF">2016-02-12T09:15:28Z</dcterms:created>
  <dcterms:modified xsi:type="dcterms:W3CDTF">2019-12-05T06:58:42Z</dcterms:modified>
</cp:coreProperties>
</file>